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ch\Documents\ROZP2019\"/>
    </mc:Choice>
  </mc:AlternateContent>
  <bookViews>
    <workbookView xWindow="0" yWindow="0" windowWidth="28800" windowHeight="12300"/>
  </bookViews>
  <sheets>
    <sheet name="List2" sheetId="1" r:id="rId1"/>
    <sheet name="List1" sheetId="2" r:id="rId2"/>
  </sheets>
  <definedNames>
    <definedName name="_xlnm.Print_Area" localSheetId="0">List2!$A$1:$E$55</definedName>
  </definedNames>
  <calcPr calcId="162913"/>
</workbook>
</file>

<file path=xl/calcChain.xml><?xml version="1.0" encoding="utf-8"?>
<calcChain xmlns="http://schemas.openxmlformats.org/spreadsheetml/2006/main">
  <c r="D24" i="1" l="1"/>
  <c r="F25" i="1" l="1"/>
  <c r="E4" i="1" l="1"/>
  <c r="G17" i="1" l="1"/>
  <c r="F49" i="1"/>
  <c r="F47" i="1"/>
  <c r="F46" i="1"/>
  <c r="F45" i="1"/>
  <c r="F44" i="1"/>
  <c r="F43" i="1"/>
  <c r="F42" i="1"/>
  <c r="F41" i="1"/>
  <c r="F40" i="1"/>
  <c r="F39" i="1"/>
  <c r="F38" i="1"/>
  <c r="F32" i="1" l="1"/>
  <c r="F31" i="1"/>
  <c r="F30" i="1"/>
  <c r="F29" i="1"/>
  <c r="F28" i="1"/>
  <c r="F27" i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E42" i="1" l="1"/>
  <c r="D33" i="1"/>
  <c r="F33" i="1" s="1"/>
  <c r="E9" i="1"/>
  <c r="E10" i="1"/>
  <c r="E13" i="1"/>
  <c r="E14" i="1"/>
  <c r="E15" i="1"/>
  <c r="E16" i="1"/>
  <c r="E17" i="1"/>
  <c r="E18" i="1"/>
  <c r="E19" i="1"/>
  <c r="E20" i="1"/>
  <c r="E25" i="1"/>
  <c r="E31" i="1"/>
  <c r="C33" i="1"/>
  <c r="C51" i="1" s="1"/>
  <c r="E38" i="1"/>
  <c r="E45" i="1"/>
  <c r="E47" i="1"/>
  <c r="C48" i="1"/>
  <c r="C50" i="1" s="1"/>
  <c r="D48" i="1"/>
  <c r="D50" i="1" l="1"/>
  <c r="F50" i="1" s="1"/>
  <c r="F48" i="1"/>
  <c r="D51" i="1"/>
  <c r="E48" i="1"/>
  <c r="C52" i="1"/>
  <c r="E33" i="1"/>
  <c r="D52" i="1" l="1"/>
  <c r="F52" i="1" s="1"/>
  <c r="E50" i="1"/>
  <c r="E51" i="1"/>
  <c r="F51" i="1"/>
  <c r="E52" i="1" l="1"/>
</calcChain>
</file>

<file path=xl/sharedStrings.xml><?xml version="1.0" encoding="utf-8"?>
<sst xmlns="http://schemas.openxmlformats.org/spreadsheetml/2006/main" count="104" uniqueCount="102">
  <si>
    <t>Položka rozpočtu</t>
  </si>
  <si>
    <t>Číslo účtu</t>
  </si>
  <si>
    <t>ROZPOČET</t>
  </si>
  <si>
    <t>ČERPÁNÍ</t>
  </si>
  <si>
    <t xml:space="preserve">  % z </t>
  </si>
  <si>
    <t>ROZPOČTU</t>
  </si>
  <si>
    <t>roku</t>
  </si>
  <si>
    <t>Náklady a výdaje</t>
  </si>
  <si>
    <t>Spotřeba materiálu</t>
  </si>
  <si>
    <t>Spotřeba energie</t>
  </si>
  <si>
    <t>Spotřeba ostatních neskladovatelných dodávek</t>
  </si>
  <si>
    <t>Náklady na prodané zboží</t>
  </si>
  <si>
    <t>Opravy a údržba</t>
  </si>
  <si>
    <t>Cestovné</t>
  </si>
  <si>
    <t>Náklady na reprezentaci</t>
  </si>
  <si>
    <t>Ostatní služby</t>
  </si>
  <si>
    <t>Mzdové náklady</t>
  </si>
  <si>
    <t>Zákonné sociální pojištění</t>
  </si>
  <si>
    <t>Ostatní sociální náklady a pojištění+užití S.Fondu*</t>
  </si>
  <si>
    <t>525 až 528 *</t>
  </si>
  <si>
    <t>Daň silniční a daň z nemovitostí</t>
  </si>
  <si>
    <t>531,532</t>
  </si>
  <si>
    <t>Ostatní daně a poplatky</t>
  </si>
  <si>
    <t>Pokuty penále úroky z prodlení</t>
  </si>
  <si>
    <t>541,542</t>
  </si>
  <si>
    <t>Odpis nedobytné pohledávky</t>
  </si>
  <si>
    <t>Jiné ostatní náklady +TVORBA SOC. FONDU*</t>
  </si>
  <si>
    <t>544 až 549 *</t>
  </si>
  <si>
    <t>Odpisy hmotného a nehmotného majetku</t>
  </si>
  <si>
    <t>Zůstatková cena prodaného NIM a HIM</t>
  </si>
  <si>
    <t>Prodané cenné papíry a vklady</t>
  </si>
  <si>
    <t>Prodaný materiál</t>
  </si>
  <si>
    <t>Tvorba zákonných rezerv a opravných položek</t>
  </si>
  <si>
    <t>Poskytnuté příspěvky</t>
  </si>
  <si>
    <t>581,582</t>
  </si>
  <si>
    <t>vnitro - náklady (doprava, ubytování, strava)</t>
  </si>
  <si>
    <t>7**</t>
  </si>
  <si>
    <t>Náklady a výdaje celkem</t>
  </si>
  <si>
    <t xml:space="preserve">Příjmy </t>
  </si>
  <si>
    <t>Tržby za vlastní výrobky</t>
  </si>
  <si>
    <t>Tržby z prodeje služeb</t>
  </si>
  <si>
    <t>Tržby za prodané zboží</t>
  </si>
  <si>
    <t>Změny stavu zásob</t>
  </si>
  <si>
    <t>61*</t>
  </si>
  <si>
    <t>Aktivace vlastních výkonů</t>
  </si>
  <si>
    <t>62*</t>
  </si>
  <si>
    <t>Jiné ostatní výnosy</t>
  </si>
  <si>
    <t>Tržby z prodeje majetku</t>
  </si>
  <si>
    <t>652 až 659</t>
  </si>
  <si>
    <t>Přijaté příspěvky</t>
  </si>
  <si>
    <t>681 až684</t>
  </si>
  <si>
    <t>Provozní dotace ze státního rozpočtu</t>
  </si>
  <si>
    <t>Vnitrouniverzitní výnosy</t>
  </si>
  <si>
    <t>8**</t>
  </si>
  <si>
    <t>Příjmy a výnosy celkem</t>
  </si>
  <si>
    <t>třídy 6, 8</t>
  </si>
  <si>
    <t xml:space="preserve">Příjmy a výnosy celkem </t>
  </si>
  <si>
    <t xml:space="preserve">Náklady a výdaje celkem </t>
  </si>
  <si>
    <t>třídy 5, 7</t>
  </si>
  <si>
    <t xml:space="preserve">Hospodářský výsledek </t>
  </si>
  <si>
    <t>rozdíl 6,8 - 5,7</t>
  </si>
  <si>
    <t xml:space="preserve"> /bez grantů, VZ, OPER.PR.,../</t>
  </si>
  <si>
    <t>rezerva</t>
  </si>
  <si>
    <t>minus = užití</t>
  </si>
  <si>
    <t>provoz. fondu</t>
  </si>
  <si>
    <t>návod jak vyplnit:</t>
  </si>
  <si>
    <t>částky rozpočtu dle podkladu od ekonoma fakulty (na rok 2016 e-mail ze dne 18.5.2016)</t>
  </si>
  <si>
    <t>buňka E2</t>
  </si>
  <si>
    <t>(např. čerpání rozpočtu k 30.4.2016 pak v čitateli bude číslo 4)</t>
  </si>
  <si>
    <t xml:space="preserve">doplnit do čitatele číslo posledního měsíce za který je čerpání rozpočtu zpracováváno) </t>
  </si>
  <si>
    <t>Účetnictví-Základní-Vnitropodnikové-Tisky-Obraty-02274 Vnitropodnikový tisk obratů-311/02274 Vnitronáklady a výnosy</t>
  </si>
  <si>
    <t xml:space="preserve">Od: 01 </t>
  </si>
  <si>
    <t>Do: číslo posledního měsíce za který je čerpání rozpočtu zpracováváno</t>
  </si>
  <si>
    <t>Rok: 16</t>
  </si>
  <si>
    <t xml:space="preserve">Vybrat TA: </t>
  </si>
  <si>
    <t>Volit s Neuvedenými TA a neuvedenými Akcemi</t>
  </si>
  <si>
    <t>1,3,4,7,80,90</t>
  </si>
  <si>
    <t>Vytisknout sestavu 311/02274 a přepsat čísla do tabulky čerpání rozpočtu - Celkem za syntetický účet</t>
  </si>
  <si>
    <t>tabulku čerpání rozpočtu</t>
  </si>
  <si>
    <t>sestavu 311/02274 v excel a v pdf</t>
  </si>
  <si>
    <t>Zaslat na e-mail ekonoma:</t>
  </si>
  <si>
    <t>641 až 649</t>
  </si>
  <si>
    <t>Spoluřešitelé v rámci UK</t>
  </si>
  <si>
    <t>Univerzita Karlova, 1.lékařská fakulta</t>
  </si>
  <si>
    <t>strana  1)</t>
  </si>
  <si>
    <t xml:space="preserve">    Rozpočet fakulty na rok 2019 (bez grantů a projektů)</t>
  </si>
  <si>
    <t>Příjmová stránka</t>
  </si>
  <si>
    <t xml:space="preserve"> - vlastní výnosy (AP) na úrovni roku 2018</t>
  </si>
  <si>
    <t xml:space="preserve"> - jiné ostatní výnosy - předpoklad zvýšení o "papírové výnosy" - dle odpisů dotačních investic</t>
  </si>
  <si>
    <t xml:space="preserve"> - datece zvýšená o vládní příspěvek plus meziroční přírůstek běžné dotace</t>
  </si>
  <si>
    <t>Výdaje - náklady</t>
  </si>
  <si>
    <t xml:space="preserve"> - zvýšení materiálu, oprav a služeb z titulu uvolnění mimořádného příspěvku pracovištím (2019/2020)</t>
  </si>
  <si>
    <t xml:space="preserve"> - mzdové náklady odrážejí vládní podporu na výuku všeobecného lékařství + meziroční přírůstek</t>
  </si>
  <si>
    <r>
      <rPr>
        <u/>
        <sz val="10"/>
        <rFont val="Segoe UI Semibold"/>
        <family val="2"/>
        <charset val="238"/>
      </rPr>
      <t>SALDO - 31,5 mil. Kč</t>
    </r>
    <r>
      <rPr>
        <b/>
        <sz val="10"/>
        <rFont val="Segoe UI Semibold"/>
        <family val="2"/>
        <charset val="238"/>
      </rPr>
      <t xml:space="preserve"> - předpokládané uvolnění provozního fondu z titulu mimořádného příspěvku</t>
    </r>
  </si>
  <si>
    <t xml:space="preserve">                                  pracovištím  2019/2020 (cca 1/3 ze 100 mil. Kč)</t>
  </si>
  <si>
    <t>9/256001% včetně!!!!</t>
  </si>
  <si>
    <t>TA:</t>
  </si>
  <si>
    <t>12/ 12 =</t>
  </si>
  <si>
    <t>1. - 12. / 2019</t>
  </si>
  <si>
    <t xml:space="preserve">    Čerpání rozpočtu   k  31. 12. 2019</t>
  </si>
  <si>
    <t>J. Beranová - leden 2020</t>
  </si>
  <si>
    <t>TAB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</si>
</sst>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0000"/>
    <numFmt numFmtId="166" formatCode="#,##0\ &quot;Kč&quot;"/>
  </numFmts>
  <fonts count="2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</font>
    <font>
      <i/>
      <u/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name val="Tahoma"/>
      <family val="2"/>
    </font>
    <font>
      <sz val="10"/>
      <color indexed="8"/>
      <name val="Tahoma"/>
      <family val="2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Tahoma"/>
      <family val="2"/>
    </font>
    <font>
      <sz val="10"/>
      <color theme="0"/>
      <name val="Tahoma"/>
      <family val="2"/>
    </font>
    <font>
      <b/>
      <i/>
      <sz val="10"/>
      <name val="Tahoma"/>
      <family val="2"/>
      <charset val="238"/>
    </font>
    <font>
      <sz val="12"/>
      <name val="Tahoma"/>
      <family val="2"/>
    </font>
    <font>
      <b/>
      <u/>
      <sz val="12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</font>
    <font>
      <u/>
      <sz val="12"/>
      <name val="Tahoma"/>
      <family val="2"/>
      <charset val="238"/>
    </font>
    <font>
      <b/>
      <sz val="10"/>
      <name val="Segoe UI Semibold"/>
      <family val="2"/>
      <charset val="238"/>
    </font>
    <font>
      <u/>
      <sz val="10"/>
      <name val="Segoe UI Semibold"/>
      <family val="2"/>
      <charset val="238"/>
    </font>
    <font>
      <sz val="10"/>
      <name val="Arial CE"/>
      <charset val="238"/>
    </font>
    <font>
      <b/>
      <sz val="12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2" fillId="2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/>
    <xf numFmtId="0" fontId="3" fillId="2" borderId="0" xfId="0" applyFont="1" applyFill="1"/>
    <xf numFmtId="0" fontId="8" fillId="0" borderId="3" xfId="0" applyFont="1" applyBorder="1"/>
    <xf numFmtId="0" fontId="7" fillId="0" borderId="0" xfId="0" applyFont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0" fillId="2" borderId="0" xfId="0" applyFont="1" applyFill="1"/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0" borderId="8" xfId="0" applyFont="1" applyBorder="1"/>
    <xf numFmtId="0" fontId="7" fillId="0" borderId="9" xfId="0" applyFont="1" applyBorder="1" applyAlignment="1">
      <alignment horizontal="center"/>
    </xf>
    <xf numFmtId="3" fontId="3" fillId="0" borderId="10" xfId="0" applyNumberFormat="1" applyFont="1" applyBorder="1" applyAlignment="1">
      <alignment horizontal="right"/>
    </xf>
    <xf numFmtId="0" fontId="7" fillId="0" borderId="3" xfId="0" applyFont="1" applyBorder="1"/>
    <xf numFmtId="0" fontId="7" fillId="0" borderId="11" xfId="0" applyFont="1" applyBorder="1" applyAlignment="1">
      <alignment horizontal="center"/>
    </xf>
    <xf numFmtId="3" fontId="3" fillId="0" borderId="10" xfId="0" applyNumberFormat="1" applyFont="1" applyFill="1" applyBorder="1" applyAlignment="1">
      <alignment horizontal="right"/>
    </xf>
    <xf numFmtId="0" fontId="7" fillId="0" borderId="12" xfId="0" applyFont="1" applyBorder="1"/>
    <xf numFmtId="0" fontId="7" fillId="0" borderId="13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0" fontId="8" fillId="5" borderId="14" xfId="0" applyFont="1" applyFill="1" applyBorder="1"/>
    <xf numFmtId="0" fontId="8" fillId="0" borderId="15" xfId="0" applyFont="1" applyBorder="1" applyAlignment="1">
      <alignment horizontal="center"/>
    </xf>
    <xf numFmtId="3" fontId="11" fillId="4" borderId="14" xfId="0" applyNumberFormat="1" applyFont="1" applyFill="1" applyBorder="1" applyProtection="1"/>
    <xf numFmtId="3" fontId="6" fillId="3" borderId="16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Alignment="1">
      <alignment horizontal="center"/>
    </xf>
    <xf numFmtId="3" fontId="12" fillId="0" borderId="0" xfId="0" applyNumberFormat="1" applyFont="1"/>
    <xf numFmtId="3" fontId="9" fillId="0" borderId="0" xfId="0" applyNumberFormat="1" applyFont="1" applyAlignment="1">
      <alignment horizontal="right"/>
    </xf>
    <xf numFmtId="0" fontId="12" fillId="0" borderId="0" xfId="0" applyFont="1"/>
    <xf numFmtId="3" fontId="3" fillId="0" borderId="0" xfId="0" applyNumberFormat="1" applyFont="1" applyAlignment="1">
      <alignment horizontal="right"/>
    </xf>
    <xf numFmtId="0" fontId="8" fillId="0" borderId="0" xfId="0" applyFont="1" applyBorder="1"/>
    <xf numFmtId="0" fontId="3" fillId="0" borderId="0" xfId="0" applyFont="1" applyBorder="1"/>
    <xf numFmtId="3" fontId="12" fillId="0" borderId="0" xfId="0" applyNumberFormat="1" applyFont="1" applyBorder="1"/>
    <xf numFmtId="3" fontId="11" fillId="4" borderId="16" xfId="0" applyNumberFormat="1" applyFont="1" applyFill="1" applyBorder="1" applyProtection="1"/>
    <xf numFmtId="3" fontId="2" fillId="3" borderId="16" xfId="0" applyNumberFormat="1" applyFont="1" applyFill="1" applyBorder="1" applyAlignment="1">
      <alignment horizontal="right"/>
    </xf>
    <xf numFmtId="165" fontId="3" fillId="0" borderId="0" xfId="0" applyNumberFormat="1" applyFont="1"/>
    <xf numFmtId="0" fontId="7" fillId="0" borderId="17" xfId="0" applyFont="1" applyBorder="1"/>
    <xf numFmtId="0" fontId="7" fillId="0" borderId="18" xfId="0" applyFont="1" applyBorder="1" applyAlignment="1">
      <alignment horizontal="center"/>
    </xf>
    <xf numFmtId="3" fontId="3" fillId="3" borderId="1" xfId="0" applyNumberFormat="1" applyFont="1" applyFill="1" applyBorder="1" applyAlignment="1">
      <alignment horizontal="right"/>
    </xf>
    <xf numFmtId="3" fontId="3" fillId="3" borderId="19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3" fontId="13" fillId="6" borderId="0" xfId="0" applyNumberFormat="1" applyFont="1" applyFill="1" applyBorder="1" applyProtection="1"/>
    <xf numFmtId="3" fontId="3" fillId="6" borderId="0" xfId="0" applyNumberFormat="1" applyFont="1" applyFill="1" applyBorder="1" applyAlignment="1">
      <alignment horizontal="right"/>
    </xf>
    <xf numFmtId="14" fontId="3" fillId="0" borderId="0" xfId="0" applyNumberFormat="1" applyFont="1" applyAlignment="1">
      <alignment horizontal="left"/>
    </xf>
    <xf numFmtId="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3" fontId="11" fillId="4" borderId="17" xfId="0" applyNumberFormat="1" applyFont="1" applyFill="1" applyBorder="1" applyProtection="1"/>
    <xf numFmtId="3" fontId="11" fillId="4" borderId="3" xfId="0" applyNumberFormat="1" applyFont="1" applyFill="1" applyBorder="1" applyProtection="1"/>
    <xf numFmtId="164" fontId="3" fillId="0" borderId="0" xfId="0" applyNumberFormat="1" applyFont="1" applyFill="1" applyAlignment="1">
      <alignment horizontal="center"/>
    </xf>
    <xf numFmtId="0" fontId="3" fillId="7" borderId="0" xfId="0" applyNumberFormat="1" applyFont="1" applyFill="1" applyAlignment="1">
      <alignment horizontal="center"/>
    </xf>
    <xf numFmtId="0" fontId="6" fillId="7" borderId="0" xfId="0" applyFont="1" applyFill="1"/>
    <xf numFmtId="3" fontId="3" fillId="0" borderId="20" xfId="0" applyNumberFormat="1" applyFont="1" applyBorder="1" applyAlignment="1">
      <alignment horizontal="right"/>
    </xf>
    <xf numFmtId="3" fontId="3" fillId="0" borderId="20" xfId="0" applyNumberFormat="1" applyFont="1" applyFill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3" fontId="2" fillId="3" borderId="23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164" fontId="5" fillId="3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5" fillId="3" borderId="5" xfId="0" applyFont="1" applyFill="1" applyBorder="1"/>
    <xf numFmtId="0" fontId="14" fillId="0" borderId="0" xfId="0" applyFont="1"/>
    <xf numFmtId="3" fontId="11" fillId="4" borderId="10" xfId="0" applyNumberFormat="1" applyFont="1" applyFill="1" applyBorder="1" applyAlignment="1">
      <alignment horizontal="right" indent="1"/>
    </xf>
    <xf numFmtId="3" fontId="11" fillId="4" borderId="2" xfId="0" applyNumberFormat="1" applyFont="1" applyFill="1" applyBorder="1" applyAlignment="1">
      <alignment horizontal="right" indent="1"/>
    </xf>
    <xf numFmtId="3" fontId="11" fillId="4" borderId="1" xfId="0" applyNumberFormat="1" applyFont="1" applyFill="1" applyBorder="1" applyAlignment="1">
      <alignment horizontal="right" indent="1"/>
    </xf>
    <xf numFmtId="3" fontId="11" fillId="4" borderId="21" xfId="0" applyNumberFormat="1" applyFont="1" applyFill="1" applyBorder="1" applyAlignment="1">
      <alignment horizontal="right" indent="1"/>
    </xf>
    <xf numFmtId="0" fontId="6" fillId="4" borderId="4" xfId="0" applyFont="1" applyFill="1" applyBorder="1"/>
    <xf numFmtId="0" fontId="16" fillId="4" borderId="5" xfId="0" applyFont="1" applyFill="1" applyBorder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5" fillId="0" borderId="0" xfId="0" applyFont="1" applyFill="1" applyBorder="1"/>
    <xf numFmtId="3" fontId="18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3" fillId="0" borderId="0" xfId="0" applyFont="1" applyFill="1" applyBorder="1"/>
    <xf numFmtId="0" fontId="19" fillId="0" borderId="0" xfId="0" applyFont="1"/>
    <xf numFmtId="0" fontId="18" fillId="0" borderId="16" xfId="0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6" fontId="22" fillId="0" borderId="0" xfId="0" applyNumberFormat="1" applyFont="1" applyAlignment="1">
      <alignment horizontal="left"/>
    </xf>
    <xf numFmtId="0" fontId="23" fillId="0" borderId="0" xfId="0" applyFont="1"/>
    <xf numFmtId="0" fontId="24" fillId="0" borderId="0" xfId="0" applyFont="1"/>
    <xf numFmtId="0" fontId="24" fillId="8" borderId="0" xfId="0" applyFont="1" applyFill="1"/>
    <xf numFmtId="0" fontId="3" fillId="0" borderId="0" xfId="0" applyFont="1" applyAlignment="1">
      <alignment horizontal="right"/>
    </xf>
    <xf numFmtId="3" fontId="3" fillId="9" borderId="1" xfId="0" applyNumberFormat="1" applyFont="1" applyFill="1" applyBorder="1" applyAlignment="1">
      <alignment horizontal="right"/>
    </xf>
    <xf numFmtId="3" fontId="3" fillId="9" borderId="10" xfId="0" applyNumberFormat="1" applyFont="1" applyFill="1" applyBorder="1" applyAlignment="1">
      <alignment horizontal="right"/>
    </xf>
    <xf numFmtId="0" fontId="7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27" fillId="10" borderId="16" xfId="1" applyFont="1" applyFill="1" applyBorder="1" applyAlignment="1" applyProtection="1">
      <alignment horizontal="center" vertical="center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zoomScale="112" zoomScaleNormal="112" workbookViewId="0">
      <selection activeCell="E2" sqref="E2"/>
    </sheetView>
  </sheetViews>
  <sheetFormatPr defaultRowHeight="12.75" x14ac:dyDescent="0.2"/>
  <cols>
    <col min="1" max="1" width="36.5703125" style="2" customWidth="1"/>
    <col min="2" max="2" width="13.85546875" style="2" bestFit="1" customWidth="1"/>
    <col min="3" max="3" width="15.28515625" style="2" customWidth="1"/>
    <col min="4" max="4" width="17" style="2" customWidth="1"/>
    <col min="5" max="5" width="10.7109375" style="2" customWidth="1"/>
    <col min="6" max="6" width="13.42578125" style="2" customWidth="1"/>
    <col min="7" max="7" width="12.140625" style="2" bestFit="1" customWidth="1"/>
    <col min="8" max="8" width="10" style="2" bestFit="1" customWidth="1"/>
    <col min="9" max="16384" width="9.140625" style="2"/>
  </cols>
  <sheetData>
    <row r="1" spans="1:8" ht="16.5" thickBot="1" x14ac:dyDescent="0.25">
      <c r="A1" s="1" t="s">
        <v>83</v>
      </c>
      <c r="B1" s="1"/>
      <c r="E1" s="98" t="s">
        <v>101</v>
      </c>
    </row>
    <row r="2" spans="1:8" x14ac:dyDescent="0.2">
      <c r="C2" s="3"/>
      <c r="D2" s="4"/>
      <c r="E2" s="4" t="s">
        <v>97</v>
      </c>
    </row>
    <row r="3" spans="1:8" ht="5.0999999999999996" customHeight="1" x14ac:dyDescent="0.2">
      <c r="C3" s="3"/>
      <c r="D3" s="4"/>
      <c r="E3" s="4"/>
    </row>
    <row r="4" spans="1:8" ht="13.5" thickBot="1" x14ac:dyDescent="0.25">
      <c r="A4" s="57" t="s">
        <v>99</v>
      </c>
      <c r="C4" s="1" t="s">
        <v>61</v>
      </c>
      <c r="E4" s="5">
        <f>12/12</f>
        <v>1</v>
      </c>
      <c r="F4" s="89" t="s">
        <v>96</v>
      </c>
      <c r="G4" s="2" t="s">
        <v>76</v>
      </c>
    </row>
    <row r="5" spans="1:8" ht="12.75" customHeight="1" x14ac:dyDescent="0.2">
      <c r="A5" s="92" t="s">
        <v>0</v>
      </c>
      <c r="B5" s="94" t="s">
        <v>1</v>
      </c>
      <c r="C5" s="96" t="s">
        <v>2</v>
      </c>
      <c r="D5" s="6" t="s">
        <v>3</v>
      </c>
      <c r="E5" s="7" t="s">
        <v>4</v>
      </c>
      <c r="G5" s="2" t="s">
        <v>95</v>
      </c>
    </row>
    <row r="6" spans="1:8" ht="13.5" thickBot="1" x14ac:dyDescent="0.25">
      <c r="A6" s="93"/>
      <c r="B6" s="95"/>
      <c r="C6" s="97"/>
      <c r="D6" s="8" t="s">
        <v>5</v>
      </c>
      <c r="E6" s="7" t="s">
        <v>6</v>
      </c>
    </row>
    <row r="7" spans="1:8" ht="3.75" customHeight="1" x14ac:dyDescent="0.2">
      <c r="C7" s="72"/>
      <c r="D7" s="9"/>
      <c r="E7" s="10"/>
    </row>
    <row r="8" spans="1:8" ht="12.95" customHeight="1" thickBot="1" x14ac:dyDescent="0.25">
      <c r="A8" s="11" t="s">
        <v>7</v>
      </c>
      <c r="B8" s="12"/>
      <c r="C8" s="73">
        <v>2019</v>
      </c>
      <c r="D8" s="13" t="s">
        <v>98</v>
      </c>
      <c r="E8" s="14"/>
      <c r="F8" s="74"/>
      <c r="G8" s="74"/>
      <c r="H8" s="74"/>
    </row>
    <row r="9" spans="1:8" ht="12.95" customHeight="1" x14ac:dyDescent="0.2">
      <c r="A9" s="15" t="s">
        <v>8</v>
      </c>
      <c r="B9" s="16">
        <v>501</v>
      </c>
      <c r="C9" s="71">
        <v>30000000</v>
      </c>
      <c r="D9" s="90">
        <v>28230886.539999999</v>
      </c>
      <c r="E9" s="17">
        <f>+D9/C9</f>
        <v>0.94102955133333333</v>
      </c>
      <c r="F9" s="75">
        <f>+D9*4</f>
        <v>112923546.16</v>
      </c>
      <c r="G9" s="74"/>
      <c r="H9" s="74"/>
    </row>
    <row r="10" spans="1:8" ht="12.95" customHeight="1" x14ac:dyDescent="0.2">
      <c r="A10" s="18" t="s">
        <v>9</v>
      </c>
      <c r="B10" s="19">
        <v>502</v>
      </c>
      <c r="C10" s="68">
        <v>30000000</v>
      </c>
      <c r="D10" s="91">
        <v>32882734.34</v>
      </c>
      <c r="E10" s="17">
        <f>+D10/C10</f>
        <v>1.0960911446666666</v>
      </c>
      <c r="F10" s="75">
        <f t="shared" ref="F10:F33" si="0">+D10*4</f>
        <v>131530937.36</v>
      </c>
      <c r="G10" s="74"/>
      <c r="H10" s="74"/>
    </row>
    <row r="11" spans="1:8" ht="15.95" customHeight="1" x14ac:dyDescent="0.2">
      <c r="A11" s="18" t="s">
        <v>10</v>
      </c>
      <c r="B11" s="19">
        <v>503</v>
      </c>
      <c r="C11" s="68"/>
      <c r="D11" s="20"/>
      <c r="E11" s="17"/>
      <c r="F11" s="75">
        <f t="shared" si="0"/>
        <v>0</v>
      </c>
      <c r="G11" s="74"/>
      <c r="H11" s="74"/>
    </row>
    <row r="12" spans="1:8" ht="12.95" customHeight="1" x14ac:dyDescent="0.2">
      <c r="A12" s="18" t="s">
        <v>11</v>
      </c>
      <c r="B12" s="19">
        <v>504</v>
      </c>
      <c r="C12" s="68"/>
      <c r="D12" s="20"/>
      <c r="E12" s="17"/>
      <c r="F12" s="75">
        <f t="shared" si="0"/>
        <v>0</v>
      </c>
      <c r="G12" s="74"/>
      <c r="H12" s="74"/>
    </row>
    <row r="13" spans="1:8" ht="12.95" customHeight="1" x14ac:dyDescent="0.2">
      <c r="A13" s="18" t="s">
        <v>12</v>
      </c>
      <c r="B13" s="19">
        <v>511</v>
      </c>
      <c r="C13" s="68">
        <v>22000000</v>
      </c>
      <c r="D13" s="91">
        <v>22107324.73</v>
      </c>
      <c r="E13" s="55">
        <f t="shared" ref="E13:E20" si="1">+D13/C13</f>
        <v>1.0048783968181818</v>
      </c>
      <c r="F13" s="75">
        <f t="shared" si="0"/>
        <v>88429298.920000002</v>
      </c>
      <c r="G13" s="74"/>
      <c r="H13" s="74"/>
    </row>
    <row r="14" spans="1:8" ht="12.95" customHeight="1" x14ac:dyDescent="0.2">
      <c r="A14" s="18" t="s">
        <v>13</v>
      </c>
      <c r="B14" s="19">
        <v>512</v>
      </c>
      <c r="C14" s="68">
        <v>3000000</v>
      </c>
      <c r="D14" s="91">
        <v>2989728.58</v>
      </c>
      <c r="E14" s="17">
        <f t="shared" si="1"/>
        <v>0.99657619333333336</v>
      </c>
      <c r="F14" s="75">
        <f t="shared" si="0"/>
        <v>11958914.32</v>
      </c>
      <c r="G14" s="74"/>
      <c r="H14" s="74"/>
    </row>
    <row r="15" spans="1:8" ht="12.95" customHeight="1" x14ac:dyDescent="0.2">
      <c r="A15" s="18" t="s">
        <v>14</v>
      </c>
      <c r="B15" s="19">
        <v>513</v>
      </c>
      <c r="C15" s="68">
        <v>1300000</v>
      </c>
      <c r="D15" s="91">
        <v>1868702.89</v>
      </c>
      <c r="E15" s="17">
        <f t="shared" si="1"/>
        <v>1.4374637615384616</v>
      </c>
      <c r="F15" s="75">
        <f t="shared" si="0"/>
        <v>7474811.5599999996</v>
      </c>
      <c r="G15" s="74"/>
      <c r="H15" s="74"/>
    </row>
    <row r="16" spans="1:8" ht="12.95" customHeight="1" x14ac:dyDescent="0.2">
      <c r="A16" s="21" t="s">
        <v>15</v>
      </c>
      <c r="B16" s="22">
        <v>518</v>
      </c>
      <c r="C16" s="68">
        <v>28000000</v>
      </c>
      <c r="D16" s="91">
        <v>28468325.440000001</v>
      </c>
      <c r="E16" s="17">
        <f t="shared" si="1"/>
        <v>1.0167259085714286</v>
      </c>
      <c r="F16" s="75">
        <f t="shared" si="0"/>
        <v>113873301.76000001</v>
      </c>
      <c r="G16" s="74"/>
      <c r="H16" s="74"/>
    </row>
    <row r="17" spans="1:8" ht="12.95" customHeight="1" x14ac:dyDescent="0.2">
      <c r="A17" s="18" t="s">
        <v>16</v>
      </c>
      <c r="B17" s="19">
        <v>521</v>
      </c>
      <c r="C17" s="68">
        <v>535000000</v>
      </c>
      <c r="D17" s="91">
        <v>563075136.08000004</v>
      </c>
      <c r="E17" s="17">
        <f t="shared" si="1"/>
        <v>1.052476889869159</v>
      </c>
      <c r="F17" s="75">
        <f t="shared" si="0"/>
        <v>2252300544.3200002</v>
      </c>
      <c r="G17" s="74">
        <f>+(+D17*4+D17/3*2)*1.07</f>
        <v>2811621846.1594667</v>
      </c>
      <c r="H17" s="74"/>
    </row>
    <row r="18" spans="1:8" ht="12.95" customHeight="1" x14ac:dyDescent="0.2">
      <c r="A18" s="18" t="s">
        <v>17</v>
      </c>
      <c r="B18" s="19">
        <v>524</v>
      </c>
      <c r="C18" s="68">
        <v>174000000</v>
      </c>
      <c r="D18" s="91">
        <v>185044853.63999999</v>
      </c>
      <c r="E18" s="17">
        <f t="shared" si="1"/>
        <v>1.0634761703448274</v>
      </c>
      <c r="F18" s="75">
        <f t="shared" si="0"/>
        <v>740179414.55999994</v>
      </c>
      <c r="G18" s="74"/>
      <c r="H18" s="74"/>
    </row>
    <row r="19" spans="1:8" ht="12.95" customHeight="1" x14ac:dyDescent="0.2">
      <c r="A19" s="18" t="s">
        <v>18</v>
      </c>
      <c r="B19" s="19" t="s">
        <v>19</v>
      </c>
      <c r="C19" s="68">
        <v>25000000</v>
      </c>
      <c r="D19" s="91">
        <v>27690658</v>
      </c>
      <c r="E19" s="17">
        <f t="shared" si="1"/>
        <v>1.1076263200000001</v>
      </c>
      <c r="F19" s="75">
        <f t="shared" si="0"/>
        <v>110762632</v>
      </c>
      <c r="G19" s="74"/>
      <c r="H19" s="74"/>
    </row>
    <row r="20" spans="1:8" ht="12.95" customHeight="1" x14ac:dyDescent="0.2">
      <c r="A20" s="18" t="s">
        <v>20</v>
      </c>
      <c r="B20" s="19" t="s">
        <v>21</v>
      </c>
      <c r="C20" s="68">
        <v>20000</v>
      </c>
      <c r="D20" s="91">
        <v>11072</v>
      </c>
      <c r="E20" s="17">
        <f t="shared" si="1"/>
        <v>0.55359999999999998</v>
      </c>
      <c r="F20" s="75">
        <f t="shared" si="0"/>
        <v>44288</v>
      </c>
      <c r="G20" s="74"/>
      <c r="H20" s="74"/>
    </row>
    <row r="21" spans="1:8" ht="12.95" customHeight="1" x14ac:dyDescent="0.2">
      <c r="A21" s="18" t="s">
        <v>22</v>
      </c>
      <c r="B21" s="19">
        <v>538</v>
      </c>
      <c r="C21" s="68"/>
      <c r="D21" s="91">
        <v>43810</v>
      </c>
      <c r="E21" s="17"/>
      <c r="F21" s="75">
        <f t="shared" si="0"/>
        <v>175240</v>
      </c>
      <c r="G21" s="74"/>
      <c r="H21" s="74"/>
    </row>
    <row r="22" spans="1:8" ht="12.95" customHeight="1" x14ac:dyDescent="0.2">
      <c r="A22" s="18" t="s">
        <v>23</v>
      </c>
      <c r="B22" s="19" t="s">
        <v>24</v>
      </c>
      <c r="C22" s="68"/>
      <c r="D22" s="20">
        <v>5033.88</v>
      </c>
      <c r="E22" s="17"/>
      <c r="F22" s="75">
        <f t="shared" si="0"/>
        <v>20135.52</v>
      </c>
      <c r="G22" s="74"/>
      <c r="H22" s="74"/>
    </row>
    <row r="23" spans="1:8" ht="12.95" customHeight="1" x14ac:dyDescent="0.2">
      <c r="A23" s="18" t="s">
        <v>25</v>
      </c>
      <c r="B23" s="19">
        <v>543</v>
      </c>
      <c r="C23" s="68"/>
      <c r="D23" s="20">
        <v>330000</v>
      </c>
      <c r="E23" s="17"/>
      <c r="F23" s="75">
        <f t="shared" si="0"/>
        <v>1320000</v>
      </c>
      <c r="G23" s="74"/>
      <c r="H23" s="74"/>
    </row>
    <row r="24" spans="1:8" ht="12.95" customHeight="1" x14ac:dyDescent="0.2">
      <c r="A24" s="21" t="s">
        <v>26</v>
      </c>
      <c r="B24" s="22" t="s">
        <v>27</v>
      </c>
      <c r="C24" s="68">
        <v>2000000</v>
      </c>
      <c r="D24" s="20">
        <f>-8788393.96+1558751</f>
        <v>-7229642.9600000009</v>
      </c>
      <c r="E24" s="17"/>
      <c r="F24" s="75">
        <f t="shared" si="0"/>
        <v>-28918571.840000004</v>
      </c>
      <c r="G24" s="74"/>
      <c r="H24" s="74"/>
    </row>
    <row r="25" spans="1:8" ht="12.95" customHeight="1" x14ac:dyDescent="0.2">
      <c r="A25" s="18" t="s">
        <v>28</v>
      </c>
      <c r="B25" s="19">
        <v>551</v>
      </c>
      <c r="C25" s="68">
        <v>115000000</v>
      </c>
      <c r="D25" s="23">
        <v>110663604.86</v>
      </c>
      <c r="E25" s="17">
        <f>+D25/C25</f>
        <v>0.96229221617391303</v>
      </c>
      <c r="F25" s="75">
        <f t="shared" si="0"/>
        <v>442654419.44</v>
      </c>
      <c r="G25" s="74"/>
      <c r="H25" s="74"/>
    </row>
    <row r="26" spans="1:8" ht="12.95" customHeight="1" x14ac:dyDescent="0.2">
      <c r="A26" s="18" t="s">
        <v>29</v>
      </c>
      <c r="B26" s="19">
        <v>552</v>
      </c>
      <c r="C26" s="68"/>
      <c r="D26" s="20"/>
      <c r="E26" s="17"/>
      <c r="F26" s="75">
        <f t="shared" si="0"/>
        <v>0</v>
      </c>
      <c r="G26" s="74"/>
      <c r="H26" s="74"/>
    </row>
    <row r="27" spans="1:8" ht="12.95" customHeight="1" x14ac:dyDescent="0.2">
      <c r="A27" s="21" t="s">
        <v>30</v>
      </c>
      <c r="B27" s="22">
        <v>553</v>
      </c>
      <c r="C27" s="68"/>
      <c r="D27" s="20"/>
      <c r="E27" s="17"/>
      <c r="F27" s="75">
        <f t="shared" si="0"/>
        <v>0</v>
      </c>
      <c r="G27" s="74"/>
      <c r="H27" s="74"/>
    </row>
    <row r="28" spans="1:8" ht="12.95" customHeight="1" x14ac:dyDescent="0.2">
      <c r="A28" s="18" t="s">
        <v>31</v>
      </c>
      <c r="B28" s="19">
        <v>554</v>
      </c>
      <c r="C28" s="68"/>
      <c r="D28" s="20"/>
      <c r="E28" s="17"/>
      <c r="F28" s="75">
        <f t="shared" si="0"/>
        <v>0</v>
      </c>
      <c r="G28" s="74"/>
      <c r="H28" s="74"/>
    </row>
    <row r="29" spans="1:8" ht="12.95" customHeight="1" x14ac:dyDescent="0.2">
      <c r="A29" s="21" t="s">
        <v>32</v>
      </c>
      <c r="B29" s="22">
        <v>559</v>
      </c>
      <c r="C29" s="68"/>
      <c r="D29" s="20"/>
      <c r="E29" s="17"/>
      <c r="F29" s="75">
        <f t="shared" si="0"/>
        <v>0</v>
      </c>
      <c r="G29" s="74"/>
      <c r="H29" s="74"/>
    </row>
    <row r="30" spans="1:8" ht="12.95" customHeight="1" x14ac:dyDescent="0.2">
      <c r="A30" s="18" t="s">
        <v>33</v>
      </c>
      <c r="B30" s="19" t="s">
        <v>34</v>
      </c>
      <c r="C30" s="68"/>
      <c r="D30" s="20"/>
      <c r="E30" s="17"/>
      <c r="F30" s="75">
        <f t="shared" si="0"/>
        <v>0</v>
      </c>
      <c r="G30" s="74"/>
      <c r="H30" s="74"/>
    </row>
    <row r="31" spans="1:8" ht="12.95" customHeight="1" x14ac:dyDescent="0.2">
      <c r="A31" s="18" t="s">
        <v>35</v>
      </c>
      <c r="B31" s="19" t="s">
        <v>36</v>
      </c>
      <c r="C31" s="68">
        <v>4000000</v>
      </c>
      <c r="D31" s="20">
        <v>3154761.57</v>
      </c>
      <c r="E31" s="17">
        <f>+D31/C31</f>
        <v>0.78869039249999995</v>
      </c>
      <c r="F31" s="75">
        <f t="shared" si="0"/>
        <v>12619046.279999999</v>
      </c>
      <c r="G31" s="74"/>
      <c r="H31" s="74"/>
    </row>
    <row r="32" spans="1:8" ht="12" customHeight="1" thickBot="1" x14ac:dyDescent="0.25">
      <c r="A32" s="24"/>
      <c r="B32" s="25"/>
      <c r="C32" s="69"/>
      <c r="D32" s="26"/>
      <c r="E32" s="17"/>
      <c r="F32" s="75">
        <f t="shared" si="0"/>
        <v>0</v>
      </c>
      <c r="G32" s="74"/>
      <c r="H32" s="74"/>
    </row>
    <row r="33" spans="1:10" ht="15.95" customHeight="1" thickBot="1" x14ac:dyDescent="0.25">
      <c r="A33" s="27" t="s">
        <v>37</v>
      </c>
      <c r="B33" s="28"/>
      <c r="C33" s="29">
        <f>SUM(C9:C32)</f>
        <v>969320000</v>
      </c>
      <c r="D33" s="30">
        <f>SUM(D9:D32)</f>
        <v>999336989.59000003</v>
      </c>
      <c r="E33" s="31">
        <f>+D33/C33</f>
        <v>1.0309670589588578</v>
      </c>
      <c r="F33" s="75">
        <f t="shared" si="0"/>
        <v>3997347958.3600001</v>
      </c>
      <c r="G33" s="74"/>
      <c r="H33" s="74"/>
      <c r="I33" s="51"/>
      <c r="J33" s="51"/>
    </row>
    <row r="34" spans="1:10" ht="3.75" customHeight="1" x14ac:dyDescent="0.2">
      <c r="C34" s="32"/>
      <c r="D34" s="33"/>
      <c r="E34" s="17"/>
      <c r="F34" s="74"/>
      <c r="G34" s="74"/>
      <c r="H34" s="74"/>
    </row>
    <row r="35" spans="1:10" ht="9.9499999999999993" customHeight="1" x14ac:dyDescent="0.2">
      <c r="C35" s="34"/>
      <c r="D35" s="35"/>
      <c r="E35" s="17"/>
      <c r="F35" s="74"/>
      <c r="G35" s="74"/>
      <c r="H35" s="74"/>
    </row>
    <row r="36" spans="1:10" ht="13.5" thickBot="1" x14ac:dyDescent="0.25">
      <c r="A36" s="36" t="s">
        <v>38</v>
      </c>
      <c r="B36" s="37"/>
      <c r="C36" s="38"/>
      <c r="D36" s="35"/>
      <c r="E36" s="17"/>
      <c r="F36" s="74"/>
      <c r="G36" s="74"/>
      <c r="H36" s="74"/>
    </row>
    <row r="37" spans="1:10" ht="12.95" customHeight="1" x14ac:dyDescent="0.2">
      <c r="A37" s="15" t="s">
        <v>39</v>
      </c>
      <c r="B37" s="16">
        <v>601</v>
      </c>
      <c r="C37" s="70"/>
      <c r="D37" s="60"/>
      <c r="E37" s="17"/>
      <c r="F37" s="74"/>
      <c r="G37" s="74"/>
      <c r="H37" s="74"/>
    </row>
    <row r="38" spans="1:10" ht="12.95" customHeight="1" x14ac:dyDescent="0.2">
      <c r="A38" s="18" t="s">
        <v>40</v>
      </c>
      <c r="B38" s="19">
        <v>602</v>
      </c>
      <c r="C38" s="68">
        <v>275000000</v>
      </c>
      <c r="D38" s="58">
        <v>276886092.56</v>
      </c>
      <c r="E38" s="17">
        <f>+D38/C38</f>
        <v>1.0068585184000001</v>
      </c>
      <c r="F38" s="75">
        <f t="shared" ref="F38:F52" si="2">+D38*4</f>
        <v>1107544370.24</v>
      </c>
      <c r="G38" s="74"/>
      <c r="H38" s="74"/>
    </row>
    <row r="39" spans="1:10" ht="12.95" customHeight="1" x14ac:dyDescent="0.2">
      <c r="A39" s="18" t="s">
        <v>41</v>
      </c>
      <c r="B39" s="19">
        <v>604</v>
      </c>
      <c r="C39" s="68"/>
      <c r="D39" s="58"/>
      <c r="E39" s="17"/>
      <c r="F39" s="75">
        <f t="shared" si="2"/>
        <v>0</v>
      </c>
      <c r="G39" s="74"/>
      <c r="H39" s="74"/>
    </row>
    <row r="40" spans="1:10" ht="12.95" customHeight="1" x14ac:dyDescent="0.2">
      <c r="A40" s="21" t="s">
        <v>42</v>
      </c>
      <c r="B40" s="22" t="s">
        <v>43</v>
      </c>
      <c r="C40" s="68"/>
      <c r="D40" s="58"/>
      <c r="E40" s="17"/>
      <c r="F40" s="75">
        <f t="shared" si="2"/>
        <v>0</v>
      </c>
      <c r="G40" s="74"/>
      <c r="H40" s="74"/>
    </row>
    <row r="41" spans="1:10" ht="12.95" customHeight="1" x14ac:dyDescent="0.2">
      <c r="A41" s="18" t="s">
        <v>44</v>
      </c>
      <c r="B41" s="19" t="s">
        <v>45</v>
      </c>
      <c r="C41" s="68"/>
      <c r="D41" s="58"/>
      <c r="E41" s="17"/>
      <c r="F41" s="75">
        <f t="shared" si="2"/>
        <v>0</v>
      </c>
      <c r="G41" s="74"/>
      <c r="H41" s="74"/>
    </row>
    <row r="42" spans="1:10" ht="12.95" customHeight="1" x14ac:dyDescent="0.2">
      <c r="A42" s="21" t="s">
        <v>46</v>
      </c>
      <c r="B42" s="22" t="s">
        <v>81</v>
      </c>
      <c r="C42" s="68">
        <v>120000000</v>
      </c>
      <c r="D42" s="58">
        <v>128346926.15000001</v>
      </c>
      <c r="E42" s="17">
        <f>+D42/C42</f>
        <v>1.0695577179166667</v>
      </c>
      <c r="F42" s="75">
        <f t="shared" si="2"/>
        <v>513387704.60000002</v>
      </c>
      <c r="G42" s="74"/>
      <c r="H42" s="74"/>
    </row>
    <row r="43" spans="1:10" ht="12.95" customHeight="1" x14ac:dyDescent="0.2">
      <c r="A43" s="18" t="s">
        <v>47</v>
      </c>
      <c r="B43" s="19" t="s">
        <v>48</v>
      </c>
      <c r="C43" s="68"/>
      <c r="D43" s="58"/>
      <c r="E43" s="17"/>
      <c r="F43" s="75">
        <f t="shared" si="2"/>
        <v>0</v>
      </c>
      <c r="G43" s="74"/>
      <c r="H43" s="74"/>
    </row>
    <row r="44" spans="1:10" ht="12.95" customHeight="1" x14ac:dyDescent="0.2">
      <c r="A44" s="18" t="s">
        <v>49</v>
      </c>
      <c r="B44" s="19" t="s">
        <v>50</v>
      </c>
      <c r="C44" s="68"/>
      <c r="D44" s="58"/>
      <c r="E44" s="17"/>
      <c r="F44" s="75">
        <f t="shared" si="2"/>
        <v>0</v>
      </c>
      <c r="G44" s="74"/>
      <c r="H44" s="74"/>
    </row>
    <row r="45" spans="1:10" ht="12.95" customHeight="1" x14ac:dyDescent="0.2">
      <c r="A45" s="18" t="s">
        <v>51</v>
      </c>
      <c r="B45" s="19">
        <v>691</v>
      </c>
      <c r="C45" s="68">
        <v>540000000</v>
      </c>
      <c r="D45" s="59">
        <v>580033037</v>
      </c>
      <c r="E45" s="17">
        <f>+D45/C45</f>
        <v>1.0741352537037037</v>
      </c>
      <c r="F45" s="75">
        <f t="shared" si="2"/>
        <v>2320132148</v>
      </c>
      <c r="G45" s="75"/>
      <c r="H45" s="74"/>
    </row>
    <row r="46" spans="1:10" ht="12.95" customHeight="1" x14ac:dyDescent="0.2">
      <c r="A46" s="24" t="s">
        <v>82</v>
      </c>
      <c r="B46" s="25">
        <v>692</v>
      </c>
      <c r="C46" s="68"/>
      <c r="D46" s="59">
        <v>1516047</v>
      </c>
      <c r="E46" s="17"/>
      <c r="F46" s="75">
        <f t="shared" si="2"/>
        <v>6064188</v>
      </c>
      <c r="G46" s="75"/>
      <c r="H46" s="74"/>
    </row>
    <row r="47" spans="1:10" ht="12.95" customHeight="1" thickBot="1" x14ac:dyDescent="0.25">
      <c r="A47" s="24" t="s">
        <v>52</v>
      </c>
      <c r="B47" s="25" t="s">
        <v>53</v>
      </c>
      <c r="C47" s="68">
        <v>2800000</v>
      </c>
      <c r="D47" s="58">
        <v>4129562.27</v>
      </c>
      <c r="E47" s="17">
        <f>+D47/C47</f>
        <v>1.4748436678571428</v>
      </c>
      <c r="F47" s="75">
        <f t="shared" si="2"/>
        <v>16518249.08</v>
      </c>
      <c r="G47" s="74"/>
      <c r="H47" s="74"/>
    </row>
    <row r="48" spans="1:10" ht="15.95" customHeight="1" thickBot="1" x14ac:dyDescent="0.25">
      <c r="A48" s="27" t="s">
        <v>54</v>
      </c>
      <c r="B48" s="28" t="s">
        <v>55</v>
      </c>
      <c r="C48" s="39">
        <f>SUM(C37:C47)</f>
        <v>937800000</v>
      </c>
      <c r="D48" s="61">
        <f>SUM(D37:D47)</f>
        <v>990911664.98000002</v>
      </c>
      <c r="E48" s="31">
        <f>+D48/C48</f>
        <v>1.0566343196630412</v>
      </c>
      <c r="F48" s="75">
        <f t="shared" si="2"/>
        <v>3963646659.9200001</v>
      </c>
      <c r="G48" s="75"/>
      <c r="H48" s="74"/>
    </row>
    <row r="49" spans="1:8" ht="13.5" thickBot="1" x14ac:dyDescent="0.25">
      <c r="A49" s="41"/>
      <c r="C49" s="32"/>
      <c r="D49" s="35"/>
      <c r="E49" s="17"/>
      <c r="F49" s="75">
        <f t="shared" si="2"/>
        <v>0</v>
      </c>
      <c r="G49" s="74"/>
      <c r="H49" s="74"/>
    </row>
    <row r="50" spans="1:8" ht="15.95" customHeight="1" x14ac:dyDescent="0.2">
      <c r="A50" s="42" t="s">
        <v>56</v>
      </c>
      <c r="B50" s="43" t="s">
        <v>55</v>
      </c>
      <c r="C50" s="53">
        <f>+C48</f>
        <v>937800000</v>
      </c>
      <c r="D50" s="44">
        <f>+D48</f>
        <v>990911664.98000002</v>
      </c>
      <c r="E50" s="31">
        <f>+D50/C50</f>
        <v>1.0566343196630412</v>
      </c>
      <c r="F50" s="75">
        <f t="shared" si="2"/>
        <v>3963646659.9200001</v>
      </c>
      <c r="G50" s="74"/>
      <c r="H50" s="74"/>
    </row>
    <row r="51" spans="1:8" ht="15.95" customHeight="1" thickBot="1" x14ac:dyDescent="0.25">
      <c r="A51" s="21" t="s">
        <v>57</v>
      </c>
      <c r="B51" s="22" t="s">
        <v>58</v>
      </c>
      <c r="C51" s="54">
        <f>+C33</f>
        <v>969320000</v>
      </c>
      <c r="D51" s="45">
        <f>+D33</f>
        <v>999336989.59000003</v>
      </c>
      <c r="E51" s="31">
        <f>+D51/C51</f>
        <v>1.0309670589588578</v>
      </c>
      <c r="F51" s="75">
        <f t="shared" si="2"/>
        <v>3997347958.3600001</v>
      </c>
      <c r="G51" s="74"/>
      <c r="H51" s="74"/>
    </row>
    <row r="52" spans="1:8" ht="15.95" customHeight="1" thickBot="1" x14ac:dyDescent="0.25">
      <c r="A52" s="27" t="s">
        <v>59</v>
      </c>
      <c r="B52" s="28" t="s">
        <v>60</v>
      </c>
      <c r="C52" s="39">
        <f>+C50-C51</f>
        <v>-31520000</v>
      </c>
      <c r="D52" s="40">
        <f>D50-D51</f>
        <v>-8425324.6100000143</v>
      </c>
      <c r="E52" s="56" t="str">
        <f>IF(+D52&lt;0,"ZTRÁTA","ZISK")</f>
        <v>ZTRÁTA</v>
      </c>
      <c r="F52" s="75">
        <f t="shared" si="2"/>
        <v>-33701298.440000057</v>
      </c>
      <c r="G52" s="74"/>
      <c r="H52" s="74"/>
    </row>
    <row r="53" spans="1:8" ht="5.0999999999999996" customHeight="1" thickBot="1" x14ac:dyDescent="0.25">
      <c r="A53" s="36"/>
      <c r="B53" s="46"/>
      <c r="C53" s="47"/>
      <c r="D53" s="48"/>
      <c r="E53" s="17"/>
    </row>
    <row r="54" spans="1:8" ht="13.5" thickBot="1" x14ac:dyDescent="0.25">
      <c r="B54" s="62" t="s">
        <v>62</v>
      </c>
      <c r="C54" s="63" t="s">
        <v>63</v>
      </c>
      <c r="D54" s="64"/>
    </row>
    <row r="55" spans="1:8" ht="13.5" thickBot="1" x14ac:dyDescent="0.25">
      <c r="A55" s="49"/>
      <c r="C55" s="65" t="s">
        <v>64</v>
      </c>
      <c r="D55" s="66"/>
    </row>
    <row r="56" spans="1:8" x14ac:dyDescent="0.2">
      <c r="D56" s="52"/>
      <c r="E56" s="50"/>
    </row>
    <row r="57" spans="1:8" x14ac:dyDescent="0.2">
      <c r="A57" s="76" t="s">
        <v>100</v>
      </c>
      <c r="B57" s="76"/>
      <c r="C57" s="76"/>
      <c r="D57" s="76"/>
      <c r="E57" s="77"/>
    </row>
    <row r="58" spans="1:8" x14ac:dyDescent="0.2">
      <c r="A58" s="78"/>
      <c r="B58" s="79"/>
      <c r="C58" s="79"/>
      <c r="D58" s="79"/>
      <c r="E58" s="79"/>
    </row>
    <row r="59" spans="1:8" x14ac:dyDescent="0.2">
      <c r="A59" s="79"/>
      <c r="B59" s="79"/>
      <c r="C59" s="79"/>
      <c r="D59" s="79"/>
      <c r="E59" s="79"/>
    </row>
    <row r="62" spans="1:8" ht="13.5" thickBot="1" x14ac:dyDescent="0.25"/>
    <row r="63" spans="1:8" ht="15.75" thickBot="1" x14ac:dyDescent="0.25">
      <c r="A63" s="80"/>
      <c r="B63" s="80"/>
      <c r="C63" s="80"/>
      <c r="D63" s="80"/>
      <c r="E63" s="81" t="s">
        <v>84</v>
      </c>
    </row>
    <row r="64" spans="1:8" ht="15" x14ac:dyDescent="0.2">
      <c r="A64" s="82" t="s">
        <v>85</v>
      </c>
      <c r="B64" s="80"/>
      <c r="C64" s="80"/>
      <c r="D64" s="80"/>
      <c r="E64" s="80"/>
    </row>
    <row r="65" spans="1:6" ht="15" x14ac:dyDescent="0.2">
      <c r="A65" s="83"/>
      <c r="B65" s="84"/>
      <c r="C65" s="84"/>
      <c r="D65" s="85"/>
      <c r="E65" s="80"/>
    </row>
    <row r="66" spans="1:6" ht="15" x14ac:dyDescent="0.2">
      <c r="A66" s="86" t="s">
        <v>86</v>
      </c>
      <c r="B66" s="80"/>
      <c r="C66" s="80"/>
      <c r="D66" s="80"/>
      <c r="E66" s="80"/>
    </row>
    <row r="67" spans="1:6" ht="14.25" x14ac:dyDescent="0.25">
      <c r="A67" s="87" t="s">
        <v>87</v>
      </c>
      <c r="B67" s="87"/>
      <c r="C67" s="87"/>
      <c r="D67" s="87"/>
      <c r="E67" s="87"/>
      <c r="F67" s="87"/>
    </row>
    <row r="68" spans="1:6" ht="14.25" x14ac:dyDescent="0.25">
      <c r="A68" s="88" t="s">
        <v>88</v>
      </c>
      <c r="B68" s="88"/>
      <c r="C68" s="88"/>
      <c r="D68" s="88"/>
      <c r="E68" s="88"/>
      <c r="F68" s="88"/>
    </row>
    <row r="69" spans="1:6" ht="14.25" x14ac:dyDescent="0.25">
      <c r="A69" s="88" t="s">
        <v>89</v>
      </c>
      <c r="B69" s="88"/>
      <c r="C69" s="88"/>
      <c r="D69" s="88"/>
      <c r="E69" s="88"/>
      <c r="F69" s="87"/>
    </row>
    <row r="70" spans="1:6" ht="15" x14ac:dyDescent="0.2">
      <c r="B70" s="80"/>
      <c r="C70" s="80"/>
      <c r="D70" s="80"/>
      <c r="E70" s="80"/>
    </row>
    <row r="71" spans="1:6" ht="15" x14ac:dyDescent="0.2">
      <c r="B71" s="80"/>
      <c r="C71" s="80"/>
      <c r="D71" s="80"/>
      <c r="E71" s="80"/>
    </row>
    <row r="72" spans="1:6" ht="15" x14ac:dyDescent="0.2">
      <c r="A72" s="86" t="s">
        <v>90</v>
      </c>
      <c r="B72" s="80"/>
      <c r="C72" s="80"/>
      <c r="D72" s="80"/>
      <c r="E72" s="80"/>
    </row>
    <row r="73" spans="1:6" ht="15.75" x14ac:dyDescent="0.25">
      <c r="A73" s="87" t="s">
        <v>91</v>
      </c>
      <c r="B73" s="80"/>
      <c r="C73" s="80"/>
      <c r="D73" s="80"/>
      <c r="E73" s="80"/>
    </row>
    <row r="74" spans="1:6" ht="15.75" x14ac:dyDescent="0.25">
      <c r="A74" s="87" t="s">
        <v>92</v>
      </c>
      <c r="B74" s="80"/>
      <c r="C74" s="80"/>
      <c r="D74" s="80"/>
      <c r="E74" s="80"/>
    </row>
    <row r="75" spans="1:6" ht="15.75" x14ac:dyDescent="0.25">
      <c r="A75" s="87"/>
      <c r="B75" s="80"/>
      <c r="C75" s="80"/>
      <c r="D75" s="80"/>
      <c r="E75" s="80"/>
    </row>
    <row r="76" spans="1:6" ht="15.75" x14ac:dyDescent="0.25">
      <c r="A76" s="87"/>
      <c r="B76" s="80"/>
      <c r="C76" s="80"/>
      <c r="D76" s="80"/>
      <c r="E76" s="80"/>
    </row>
    <row r="77" spans="1:6" ht="15.75" x14ac:dyDescent="0.25">
      <c r="A77" s="87" t="s">
        <v>93</v>
      </c>
      <c r="B77" s="80"/>
      <c r="C77" s="80"/>
      <c r="D77" s="80"/>
      <c r="E77" s="80"/>
    </row>
    <row r="78" spans="1:6" ht="15.75" x14ac:dyDescent="0.25">
      <c r="A78" s="87" t="s">
        <v>94</v>
      </c>
      <c r="B78" s="80"/>
      <c r="C78" s="80"/>
      <c r="D78" s="80"/>
      <c r="E78" s="80"/>
    </row>
    <row r="79" spans="1:6" ht="15.75" x14ac:dyDescent="0.25">
      <c r="A79" s="87"/>
      <c r="B79" s="80"/>
      <c r="C79" s="80"/>
      <c r="D79" s="80"/>
      <c r="E79" s="80"/>
    </row>
    <row r="80" spans="1:6" ht="15.75" x14ac:dyDescent="0.25">
      <c r="A80" s="87"/>
      <c r="B80" s="80"/>
      <c r="C80" s="80"/>
      <c r="D80" s="80"/>
      <c r="E80" s="80"/>
    </row>
  </sheetData>
  <mergeCells count="3">
    <mergeCell ref="A5:A6"/>
    <mergeCell ref="B5:B6"/>
    <mergeCell ref="C5:C6"/>
  </mergeCells>
  <phoneticPr fontId="1" type="noConversion"/>
  <pageMargins left="0.46" right="0.22" top="0.64" bottom="0.39" header="0.28999999999999998" footer="0.23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selection activeCell="M37" sqref="M37"/>
    </sheetView>
  </sheetViews>
  <sheetFormatPr defaultRowHeight="12.75" x14ac:dyDescent="0.2"/>
  <cols>
    <col min="3" max="3" width="10.28515625" customWidth="1"/>
  </cols>
  <sheetData>
    <row r="1" spans="1:13" ht="15" x14ac:dyDescent="0.2">
      <c r="A1" s="67" t="s">
        <v>65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5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15" x14ac:dyDescent="0.2">
      <c r="A3" s="67" t="s">
        <v>66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15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15" x14ac:dyDescent="0.2">
      <c r="A5" s="67" t="s">
        <v>67</v>
      </c>
      <c r="B5" s="67"/>
      <c r="C5" s="67" t="s">
        <v>69</v>
      </c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ht="15" x14ac:dyDescent="0.2">
      <c r="A6" s="67"/>
      <c r="B6" s="67"/>
      <c r="C6" s="67" t="s">
        <v>68</v>
      </c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15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5" x14ac:dyDescent="0.2">
      <c r="A8" s="67"/>
      <c r="B8" s="67"/>
      <c r="C8" s="67" t="s">
        <v>70</v>
      </c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13" ht="15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1:13" ht="15" x14ac:dyDescent="0.2">
      <c r="A10" s="67"/>
      <c r="B10" s="67"/>
      <c r="C10" s="67" t="s">
        <v>71</v>
      </c>
      <c r="D10" s="67" t="s">
        <v>72</v>
      </c>
      <c r="E10" s="67"/>
      <c r="F10" s="67"/>
      <c r="G10" s="67"/>
      <c r="H10" s="67"/>
      <c r="I10" s="67"/>
      <c r="J10" s="67"/>
      <c r="K10" s="67" t="s">
        <v>73</v>
      </c>
      <c r="L10" s="67"/>
      <c r="M10" s="67"/>
    </row>
    <row r="11" spans="1:13" ht="15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13" ht="15" x14ac:dyDescent="0.2">
      <c r="A12" s="67"/>
      <c r="B12" s="67"/>
      <c r="C12" s="67" t="s">
        <v>74</v>
      </c>
      <c r="D12" s="67" t="s">
        <v>76</v>
      </c>
      <c r="E12" s="67"/>
      <c r="F12" s="67"/>
      <c r="G12" s="67"/>
      <c r="H12" s="67"/>
      <c r="I12" s="67"/>
      <c r="J12" s="67"/>
      <c r="K12" s="67"/>
      <c r="L12" s="67"/>
      <c r="M12" s="67"/>
    </row>
    <row r="13" spans="1:13" ht="15" x14ac:dyDescent="0.2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x14ac:dyDescent="0.2">
      <c r="A14" s="67"/>
      <c r="B14" s="67"/>
      <c r="C14" s="67" t="s">
        <v>75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</row>
    <row r="15" spans="1:13" ht="15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13" ht="15" x14ac:dyDescent="0.2">
      <c r="A16" s="67"/>
      <c r="B16" s="67"/>
      <c r="C16" s="67" t="s">
        <v>77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1:13" ht="15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1:13" ht="15" x14ac:dyDescent="0.2">
      <c r="A18" s="67"/>
      <c r="B18" s="67"/>
      <c r="C18" s="67" t="s">
        <v>80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1:13" ht="15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ht="15" x14ac:dyDescent="0.2">
      <c r="A20" s="67"/>
      <c r="B20" s="67"/>
      <c r="C20" s="67" t="s">
        <v>78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</row>
    <row r="21" spans="1:13" ht="15" x14ac:dyDescent="0.2">
      <c r="A21" s="67"/>
      <c r="B21" s="67"/>
      <c r="C21" s="67" t="s">
        <v>79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3" ht="15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</sheetData>
  <pageMargins left="0.70866141732283472" right="0.70866141732283472" top="0.78740157480314965" bottom="0.78740157480314965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List2</vt:lpstr>
      <vt:lpstr>List1</vt:lpstr>
      <vt:lpstr>List2!Oblast_tisku</vt:lpstr>
    </vt:vector>
  </TitlesOfParts>
  <Company>1.LF.UK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1.LF.UK</dc:creator>
  <cp:lastModifiedBy>User</cp:lastModifiedBy>
  <cp:lastPrinted>2020-04-06T04:57:09Z</cp:lastPrinted>
  <dcterms:created xsi:type="dcterms:W3CDTF">2010-10-07T12:22:52Z</dcterms:created>
  <dcterms:modified xsi:type="dcterms:W3CDTF">2020-04-06T08:55:00Z</dcterms:modified>
</cp:coreProperties>
</file>