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bast\Documents\Kolegium děkana\Materiály\Rok 2019\21.1. 2019\"/>
    </mc:Choice>
  </mc:AlternateContent>
  <bookViews>
    <workbookView xWindow="0" yWindow="0" windowWidth="25200" windowHeight="11985" tabRatio="500"/>
  </bookViews>
  <sheets>
    <sheet name="ROZDĚLENÍ DLE MOBILITY" sheetId="3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5" i="3" l="1"/>
  <c r="B87" i="3"/>
  <c r="B90" i="3"/>
  <c r="B73" i="3"/>
  <c r="B84" i="3"/>
  <c r="B88" i="3"/>
  <c r="B3" i="3"/>
  <c r="B86" i="3" s="1"/>
  <c r="B21" i="3"/>
  <c r="B10" i="3"/>
  <c r="B76" i="3"/>
  <c r="B82" i="3"/>
  <c r="B37" i="3"/>
  <c r="B12" i="3"/>
  <c r="B41" i="3"/>
  <c r="B32" i="3"/>
  <c r="B77" i="3"/>
  <c r="B71" i="3"/>
  <c r="B13" i="3"/>
  <c r="B9" i="3"/>
  <c r="B78" i="3"/>
  <c r="B89" i="3" s="1"/>
  <c r="B66" i="3"/>
  <c r="B62" i="3"/>
  <c r="B48" i="3"/>
  <c r="B43" i="3"/>
  <c r="B52" i="3"/>
  <c r="B24" i="3"/>
  <c r="B23" i="3"/>
  <c r="B20" i="3"/>
  <c r="B11" i="3"/>
  <c r="B75" i="3"/>
  <c r="B51" i="3"/>
  <c r="B44" i="3"/>
  <c r="B39" i="3"/>
  <c r="B47" i="3"/>
  <c r="B91" i="3" l="1"/>
  <c r="D91" i="3" s="1"/>
</calcChain>
</file>

<file path=xl/sharedStrings.xml><?xml version="1.0" encoding="utf-8"?>
<sst xmlns="http://schemas.openxmlformats.org/spreadsheetml/2006/main" count="185" uniqueCount="122">
  <si>
    <t xml:space="preserve"> </t>
  </si>
  <si>
    <t>mobilita akademická - zaměstnanecká Opattová Alena Ing. Ph.D., Univerzita Pisa, spolupráce v laboratoři prof. Landiho na projektu " Functional role of SNPs associated with DNA repair mechanism" ve dnech 11.3.-9.6.2018</t>
  </si>
  <si>
    <t>III.-VI./2018</t>
  </si>
  <si>
    <t>jiná aktivita - podpora a propagace studia Král Vladimír prof. RNDr., Boston</t>
  </si>
  <si>
    <t>jiná aktivita - podpora a propagace studia Wurmová Jitka, Dubaj</t>
  </si>
  <si>
    <t>jiná aktivita - podpora a propagace studia Kittnar Otomar prof. MUDr. MBA, CSc., Larnaka</t>
  </si>
  <si>
    <t>jiná aktivita - podpora a propagace studia, Bílková Jana Ing., Dubaj, Indie, Malvern</t>
  </si>
  <si>
    <t>VI-VII.18</t>
  </si>
  <si>
    <t>jiná aktivita - podpora a propagace studia Vokurka Martin doc. MUDr. CSc. Mnichov</t>
  </si>
  <si>
    <t>jiná aktivita - podpora a propagace studia Kittnar Otomar prof. MUDr. MBA, CSc., Atheny, ŘECKO</t>
  </si>
  <si>
    <t>jiná aktivita - podpora a propagace studia Wurmová Jitka, Londýn</t>
  </si>
  <si>
    <t>jiná aktivita - podpora a propagace studia, Sedmera David prof. MUDr., Delhi</t>
  </si>
  <si>
    <t>jiná aktivita - podpora a propagace studia, Sedmera David prof. MUDr.,  Tel Aviv</t>
  </si>
  <si>
    <t>jiná aktivita - hostující profesor, Raman Coimbatores</t>
  </si>
  <si>
    <t xml:space="preserve">mobilita akademická - zaměstnanecká, Tůmová Pavla RNDr,Ph.D., LMU Mnichov ,  spolupráce při shromažďování dat pro připravovanou spolučnou publikaci s Dr. Pavlem Doležalem,praxe a využití na FIB/SEM mikroskopu, poznatky budou promítnuty do společných projektů v rámci BIOCEV a nových projektů </t>
  </si>
  <si>
    <t>studentská mobilita na Klinice dětského a dorostového lékařství 1.LF UK, Ghala Smai H. Aljedaani ve dnech 10.-23.8.</t>
  </si>
  <si>
    <t>jiná aktivita - hostující profesor, Peters Roger</t>
  </si>
  <si>
    <t>jiná aktivita - podpora a propagace studia Sedmera David prof. MUDr. DSc., Washington</t>
  </si>
  <si>
    <t>jiná aktivita - hostující profesor, Masao Saito</t>
  </si>
  <si>
    <t>jiná aktivita - podpora a propagace studia Gál Ota Mgr., Nijmegen</t>
  </si>
  <si>
    <t>jiná aktivita - podpora a propagace studia Bílková Jana Ing., Elenite</t>
  </si>
  <si>
    <t>jiná aktivita - podpora a propagace studia Šedo Aleksi prof.MUDr. DrSc., Paříž</t>
  </si>
  <si>
    <t>mobilita akademická - zaměstnanecká, Kábelová Adéla Mgr., Université de Montréal, Kanada, účast na vědeckých experimentechv rámci CHUM-zapojení do projektů analyzující lidská komplexní onemocnění v geneticky definovaných exper.modelech</t>
  </si>
  <si>
    <t>VI.-IX./2018</t>
  </si>
  <si>
    <t>jiná aktivita - podpora a propagace studia, Smrčka Václav prof. MUDr., Záhřeb</t>
  </si>
  <si>
    <t>jiná aktivita - hostující profesor, Poňka Přemysl Prof. MUDr.</t>
  </si>
  <si>
    <t>jiná aktivita - podpora a propagace studia Rodová Zuzana Mgr., Cascais, setkání učitelů a studentů ergoterapie</t>
  </si>
  <si>
    <t>jiná aktivita - podpora a propagace studia Krulová Anna Mgr., Cascais, setkání učitelů a studentů ergoterapie</t>
  </si>
  <si>
    <t>jiná aktivita - hostující profesor, Bartsch Joerg Walter prof.</t>
  </si>
  <si>
    <t>jiná aktivita - hostující profesor, Goldman Robert prof.</t>
  </si>
  <si>
    <t>jiná aktivita - hostující profesor, Speierer Gert Walter prof.</t>
  </si>
  <si>
    <t>jiná aktivita - podpora a propagace studia, Miovský Michal prof. PhDr., Barcelona Lisabon</t>
  </si>
  <si>
    <t>jiná aktivita - hostující profesor, Babor Thomas prof.</t>
  </si>
  <si>
    <t>jiná aktivita - podpora a propagace studia, Hlaváčková Markéta, Montréal- studentská konference</t>
  </si>
  <si>
    <t>jiná aktivita - podpora a propagace studia, zahraniční spolupráce Bušek Petr MUDr. Ph.D., Stockholm</t>
  </si>
  <si>
    <t>jiná aktivita - hostující profesor, Celec Peter Doc.</t>
  </si>
  <si>
    <t>jiná aktivita - hostující profesor, Domonkos Emese Mgr.</t>
  </si>
  <si>
    <t>jiná aktivita - hostující profesor, Wanner Christopher Prof.</t>
  </si>
  <si>
    <t>jiná aktivita - podpora a propagace studia Vejražka Martin MUDr., New York</t>
  </si>
  <si>
    <t>jiná aktivita - podpora a propagace studia Vokurka Martin doc. MUDr., Tel Aviv</t>
  </si>
  <si>
    <t>jiná aktivita - podpora a propagace studia Wurmová Jitka, Tel Aviv</t>
  </si>
  <si>
    <t>jiná aktivita - podpora a propagace studia Bílková Jana Ing., Dubaj</t>
  </si>
  <si>
    <t>jiná aktivita - podpora a propagace studia Šedo Aleksi prof. MUDr., Paříž</t>
  </si>
  <si>
    <t>jiná aktivita - podpora a propagace studia Topinková Eva prof. MUDr., Madrid</t>
  </si>
  <si>
    <t>jiná aktivita - podpora a propagace studia Vargová Michaela, Dubaj</t>
  </si>
  <si>
    <t>jiná aktivita - podpora a propagace studia, Bušek Petr MUDr., Paříž</t>
  </si>
  <si>
    <t>jiná aktivita - podpora a propagace studia, Sedmera David prof. MUDr., Stockholm</t>
  </si>
  <si>
    <t>jiná aktivita - podpora a propagace studia, Vejražka Martin MUDr., Dubaj</t>
  </si>
  <si>
    <t>jiná aktivita - propagační aktivita, Raška Ivan prof. RNDr., Indie</t>
  </si>
  <si>
    <t>jiná aktivita - hostující profesor, Burchert Andreas Prof.</t>
  </si>
  <si>
    <t>jiná aktivita - hostující profesor, Gürwitz David</t>
  </si>
  <si>
    <t>jiná aktivita - hostující profesor, Mirský Vladimir prof.</t>
  </si>
  <si>
    <t>jiná aktivita - hostující profesor, Mustjoki Satu</t>
  </si>
  <si>
    <t>jiná aktivita - hostující profesor, Röder Ingo Prof.</t>
  </si>
  <si>
    <t>jiná aktivita - hostující profesor, Strongin Robert Prof.</t>
  </si>
  <si>
    <t>jiná aktivita - hostující profesor, Tarda Walid, Tarda Laila</t>
  </si>
  <si>
    <t>jiná aktivita - podpora a propagace studia Bílková Jana Ing., Alicante</t>
  </si>
  <si>
    <t>jiná aktivita - podpora a propagace studia, Franková Věra Mgr., Leuven</t>
  </si>
  <si>
    <t>jiná aktivita - podpora a propagace studia, Trnková Marie Mgr., Lisabon</t>
  </si>
  <si>
    <t>jiná aktivita - podpora a propagace studia, Mikula Ivan Ing., Great Malvern</t>
  </si>
  <si>
    <t>jiná aktivita - podpora a propagace studia, Smrčka Václav prof. MUDr., Pecs</t>
  </si>
  <si>
    <t>jiná aktivita - podpora a propagace studia, Šedo Aleksi prof. MUDr., Tel Aviv</t>
  </si>
  <si>
    <t>jiná aktivita - podpora a propagace studia, Tůmová Pavla RNDr., Mnichov</t>
  </si>
  <si>
    <t>jiná aktivita - podpora a propagace studia, Vejražka Martin MUDr., Londýn</t>
  </si>
  <si>
    <t xml:space="preserve">mobilita akademická - zaměstnanecká, Jakubek Milan Ing., Basilej,  spolupráce na FHNW Institut, oddělení farmaceutických technologií, spolupráce s prof. B. Joostem, poznatky budou promítnuty do společných projektů v rámci BIOCEV a nových projektů </t>
  </si>
  <si>
    <t>II-IV.18</t>
  </si>
  <si>
    <t>jiná aktivita - hostující profesor, Drusbosky Leylah Dr.</t>
  </si>
  <si>
    <t>jiná aktivita - podpora a propagace studia, Kittnar Otomar prof. MUDr., Hannover</t>
  </si>
  <si>
    <t>jiná aktivita - podpora a propagace studia, Kittnar Otomar prof. MUDr., Lisabon</t>
  </si>
  <si>
    <t>jiná aktivita - podpora a propagace studia, Sedmera David prof. MUDr., Tokyo, Hongkong</t>
  </si>
  <si>
    <t>jiná aktivita - podpora a propagace studia, Vejražka Martin MUDr., Berlin</t>
  </si>
  <si>
    <t>jiná aktivita - podpora a propagace studia, Vokurka Martin doc. MUDr., Thajsko</t>
  </si>
  <si>
    <t>jiná aktivita - hostující profesor, Brunner Juergen</t>
  </si>
  <si>
    <t>jiná aktivita - hostující profesor, Masters Diane Elisabeth Mgr.</t>
  </si>
  <si>
    <t>jiná aktivita - hostující profesor, Steger Florian</t>
  </si>
  <si>
    <t>jiná aktivita - podpora a propagace studia, Bílková Jana Ing., Oslo</t>
  </si>
  <si>
    <t>jiná aktivita - podpora a propagace studia, Wurmová Jitka, Oslo</t>
  </si>
  <si>
    <t>jiná aktivita - zahraniční spolupráce s Fyziologickým ústavem 1.LF UK, Borbélyová Veronika Mgr. ve dnech 1.-28.10.</t>
  </si>
  <si>
    <t>studentská mobilita - Javůrková Veronika, Rochester USA na klinice MAYO, získání zkušeností -kurzy na odvykání kouření</t>
  </si>
  <si>
    <t>studentská mobilita - zahraniční spolupráce s Klinikou dětského a dorostového lékařství 1.LF UK,  Malak Saada Dr., ve dnech 19.-27.10.</t>
  </si>
  <si>
    <t>jiná aktivita - podpora a propagace studia,zahraniční spolupráce Riljak Vladimír doc. MUDr., Bratislava</t>
  </si>
  <si>
    <t>přehled čerpání k 30.11.2018</t>
  </si>
  <si>
    <t>AP</t>
  </si>
  <si>
    <t>HOSTUJÍCÍ PROFESOR/PŘEDNÁŠEJÍCÍ</t>
  </si>
  <si>
    <t>STUDENTSKÁ MOBILITA</t>
  </si>
  <si>
    <t>ZAHRANIČNÍ ZAMĚSTNANECKÁ MOBILITA/SPOLUPRÁCE</t>
  </si>
  <si>
    <t>PROPAGACE FAKULTY/STUDIA/VĚDY</t>
  </si>
  <si>
    <t>DRUH MOBILITY</t>
  </si>
  <si>
    <t>ČÁSTKA</t>
  </si>
  <si>
    <t>OBDOBÍ</t>
  </si>
  <si>
    <t>KONTROLA</t>
  </si>
  <si>
    <t>PODPORA A PROPAGACE STUDIA/PŘIJÍMACÍ ŘÍZENÍ AP</t>
  </si>
  <si>
    <t>POSKYTNUTÝ PŘÍSPĚVEK PRO ROK 2018</t>
  </si>
  <si>
    <t>PŘEVEDENÉ NEČERPANÉ PROSTŘEDKY Z ROKU 2017/ PODMÍNKA VYČERPÁNÍ BYLA K 30.4.2018</t>
  </si>
  <si>
    <t>K ČERPÁNÍ CELKEM PRO ROK 2018</t>
  </si>
  <si>
    <t>100% VYČERPÁNO</t>
  </si>
  <si>
    <t>STAV K 30.11.2018</t>
  </si>
  <si>
    <t>jiná aktivita - podpora a propagace studia, zahraniční spolupráce  Šedo Aleksi prof.MUDr. DrSc., Stockholm</t>
  </si>
  <si>
    <t>jiná aktivita - hostující profesor/přednášející, Borbélyová Veronika Mgr.</t>
  </si>
  <si>
    <t>150 - doc.Riljak</t>
  </si>
  <si>
    <t>host konference G3</t>
  </si>
  <si>
    <t>IFMSA</t>
  </si>
  <si>
    <t>Vedení</t>
  </si>
  <si>
    <t>prof.Martásek</t>
  </si>
  <si>
    <t>BIOCEV</t>
  </si>
  <si>
    <t>prof.Králíková</t>
  </si>
  <si>
    <t>160 prof.Šeda</t>
  </si>
  <si>
    <t>160-přeúčtování PROGRES</t>
  </si>
  <si>
    <t>351 UIM</t>
  </si>
  <si>
    <t>220 ÚDL</t>
  </si>
  <si>
    <t>240 ÚHS</t>
  </si>
  <si>
    <t>511 Nefrologie</t>
  </si>
  <si>
    <t>140 UBEO</t>
  </si>
  <si>
    <t>611 prof.Miovský</t>
  </si>
  <si>
    <t>640 prof.Švestková</t>
  </si>
  <si>
    <t>600 prof.Růžička</t>
  </si>
  <si>
    <t>180 doc.Vokurka</t>
  </si>
  <si>
    <t>239 ÚHS</t>
  </si>
  <si>
    <t>590 Geriatrie</t>
  </si>
  <si>
    <t>garant</t>
  </si>
  <si>
    <t xml:space="preserve">jiná aktivita - hostující profesor, Ostatníková Daniela </t>
  </si>
  <si>
    <t>150 - doc.Riljak/přednáška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</si>
</sst>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/>
    <xf numFmtId="4" fontId="0" fillId="2" borderId="1" xfId="0" applyNumberFormat="1" applyFill="1" applyBorder="1" applyAlignment="1">
      <alignment vertical="center"/>
    </xf>
    <xf numFmtId="4" fontId="0" fillId="0" borderId="0" xfId="0" applyNumberFormat="1" applyAlignment="1">
      <alignment vertical="center"/>
    </xf>
    <xf numFmtId="4" fontId="0" fillId="2" borderId="6" xfId="0" applyNumberFormat="1" applyFill="1" applyBorder="1" applyAlignment="1">
      <alignment vertical="center"/>
    </xf>
    <xf numFmtId="4" fontId="3" fillId="2" borderId="11" xfId="0" applyNumberFormat="1" applyFont="1" applyFill="1" applyBorder="1" applyAlignment="1">
      <alignment vertical="center"/>
    </xf>
    <xf numFmtId="4" fontId="0" fillId="0" borderId="0" xfId="0" applyNumberFormat="1"/>
    <xf numFmtId="0" fontId="0" fillId="0" borderId="0" xfId="0" applyBorder="1" applyAlignment="1">
      <alignment vertic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4" fontId="0" fillId="2" borderId="9" xfId="0" applyNumberFormat="1" applyFill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" fontId="1" fillId="0" borderId="13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/>
    <xf numFmtId="0" fontId="3" fillId="0" borderId="2" xfId="0" applyFont="1" applyBorder="1" applyAlignment="1">
      <alignment vertical="center" wrapText="1"/>
    </xf>
    <xf numFmtId="4" fontId="5" fillId="0" borderId="3" xfId="0" applyNumberFormat="1" applyFont="1" applyBorder="1" applyAlignment="1">
      <alignment vertical="center"/>
    </xf>
    <xf numFmtId="0" fontId="3" fillId="3" borderId="4" xfId="0" applyFont="1" applyFill="1" applyBorder="1" applyAlignment="1">
      <alignment vertical="center" wrapText="1"/>
    </xf>
    <xf numFmtId="4" fontId="5" fillId="3" borderId="5" xfId="0" applyNumberFormat="1" applyFont="1" applyFill="1" applyBorder="1" applyAlignment="1">
      <alignment vertical="center"/>
    </xf>
    <xf numFmtId="0" fontId="3" fillId="4" borderId="4" xfId="0" applyFont="1" applyFill="1" applyBorder="1" applyAlignment="1">
      <alignment vertical="center" wrapText="1"/>
    </xf>
    <xf numFmtId="4" fontId="5" fillId="4" borderId="5" xfId="0" applyNumberFormat="1" applyFont="1" applyFill="1" applyBorder="1" applyAlignment="1">
      <alignment vertical="center"/>
    </xf>
    <xf numFmtId="0" fontId="3" fillId="5" borderId="4" xfId="0" applyFont="1" applyFill="1" applyBorder="1" applyAlignment="1">
      <alignment vertical="center" wrapText="1"/>
    </xf>
    <xf numFmtId="4" fontId="5" fillId="5" borderId="5" xfId="0" applyNumberFormat="1" applyFont="1" applyFill="1" applyBorder="1" applyAlignment="1">
      <alignment vertical="center"/>
    </xf>
    <xf numFmtId="0" fontId="3" fillId="6" borderId="4" xfId="0" applyFont="1" applyFill="1" applyBorder="1" applyAlignment="1">
      <alignment vertical="center" wrapText="1"/>
    </xf>
    <xf numFmtId="4" fontId="5" fillId="6" borderId="5" xfId="0" applyNumberFormat="1" applyFont="1" applyFill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4" fontId="5" fillId="0" borderId="16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vertical="center"/>
    </xf>
    <xf numFmtId="4" fontId="3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4" fontId="3" fillId="0" borderId="16" xfId="0" applyNumberFormat="1" applyFont="1" applyBorder="1" applyAlignment="1">
      <alignment vertical="center"/>
    </xf>
    <xf numFmtId="17" fontId="0" fillId="2" borderId="17" xfId="0" applyNumberFormat="1" applyFill="1" applyBorder="1" applyAlignment="1">
      <alignment vertical="center"/>
    </xf>
    <xf numFmtId="17" fontId="0" fillId="2" borderId="18" xfId="0" applyNumberFormat="1" applyFill="1" applyBorder="1" applyAlignment="1">
      <alignment vertical="center"/>
    </xf>
    <xf numFmtId="17" fontId="0" fillId="2" borderId="17" xfId="0" applyNumberFormat="1" applyFill="1" applyBorder="1" applyAlignment="1">
      <alignment horizontal="right" vertical="center"/>
    </xf>
    <xf numFmtId="0" fontId="0" fillId="2" borderId="17" xfId="0" applyNumberFormat="1" applyFill="1" applyBorder="1" applyAlignment="1">
      <alignment horizontal="right"/>
    </xf>
    <xf numFmtId="49" fontId="0" fillId="2" borderId="17" xfId="0" applyNumberFormat="1" applyFill="1" applyBorder="1" applyAlignment="1">
      <alignment horizontal="right" vertical="center"/>
    </xf>
    <xf numFmtId="0" fontId="0" fillId="2" borderId="19" xfId="0" applyFill="1" applyBorder="1" applyAlignment="1">
      <alignment vertical="center"/>
    </xf>
    <xf numFmtId="17" fontId="0" fillId="2" borderId="20" xfId="0" applyNumberFormat="1" applyFill="1" applyBorder="1" applyAlignment="1">
      <alignment vertical="center"/>
    </xf>
    <xf numFmtId="0" fontId="0" fillId="0" borderId="21" xfId="0" applyBorder="1"/>
    <xf numFmtId="0" fontId="0" fillId="0" borderId="22" xfId="0" applyBorder="1"/>
    <xf numFmtId="0" fontId="2" fillId="0" borderId="22" xfId="0" applyFont="1" applyBorder="1"/>
    <xf numFmtId="0" fontId="0" fillId="2" borderId="22" xfId="0" applyFill="1" applyBorder="1"/>
    <xf numFmtId="0" fontId="0" fillId="0" borderId="23" xfId="0" applyBorder="1"/>
    <xf numFmtId="0" fontId="0" fillId="0" borderId="24" xfId="0" applyBorder="1"/>
  </cellXfs>
  <cellStyles count="1">
    <cellStyle name="Normální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abSelected="1" workbookViewId="0">
      <selection activeCell="H30" sqref="H30"/>
    </sheetView>
  </sheetViews>
  <sheetFormatPr defaultColWidth="11" defaultRowHeight="15.75" x14ac:dyDescent="0.25"/>
  <cols>
    <col min="1" max="1" width="60.375" style="2" customWidth="1"/>
    <col min="2" max="2" width="32.5" style="5" customWidth="1"/>
    <col min="3" max="3" width="17.125" style="1" customWidth="1"/>
    <col min="4" max="4" width="28.375" customWidth="1"/>
    <col min="5" max="5" width="12.75" customWidth="1"/>
  </cols>
  <sheetData>
    <row r="1" spans="1:5" ht="16.5" thickBot="1" x14ac:dyDescent="0.3">
      <c r="A1" s="16" t="s">
        <v>87</v>
      </c>
      <c r="B1" s="17" t="s">
        <v>88</v>
      </c>
      <c r="C1" s="18" t="s">
        <v>89</v>
      </c>
      <c r="D1" s="19" t="s">
        <v>119</v>
      </c>
    </row>
    <row r="2" spans="1:5" x14ac:dyDescent="0.25">
      <c r="A2" s="14" t="s">
        <v>32</v>
      </c>
      <c r="B2" s="15">
        <v>49023</v>
      </c>
      <c r="C2" s="45">
        <v>43374</v>
      </c>
      <c r="D2" s="46" t="s">
        <v>113</v>
      </c>
    </row>
    <row r="3" spans="1:5" x14ac:dyDescent="0.25">
      <c r="A3" s="11" t="s">
        <v>28</v>
      </c>
      <c r="B3" s="4">
        <f>3096.22+3100</f>
        <v>6196.2199999999993</v>
      </c>
      <c r="C3" s="39">
        <v>43405</v>
      </c>
      <c r="D3" s="47" t="s">
        <v>102</v>
      </c>
    </row>
    <row r="4" spans="1:5" ht="17.25" customHeight="1" x14ac:dyDescent="0.25">
      <c r="A4" s="12" t="s">
        <v>98</v>
      </c>
      <c r="B4" s="4">
        <v>3196.93</v>
      </c>
      <c r="C4" s="39">
        <v>43101</v>
      </c>
      <c r="D4" s="47" t="s">
        <v>121</v>
      </c>
    </row>
    <row r="5" spans="1:5" x14ac:dyDescent="0.25">
      <c r="A5" s="11" t="s">
        <v>72</v>
      </c>
      <c r="B5" s="4">
        <v>4457.3500000000004</v>
      </c>
      <c r="C5" s="39">
        <v>43252</v>
      </c>
      <c r="D5" s="47" t="s">
        <v>109</v>
      </c>
    </row>
    <row r="6" spans="1:5" s="3" customFormat="1" x14ac:dyDescent="0.25">
      <c r="A6" s="11" t="s">
        <v>49</v>
      </c>
      <c r="B6" s="4">
        <v>9748</v>
      </c>
      <c r="C6" s="40">
        <v>43160</v>
      </c>
      <c r="D6" s="48" t="s">
        <v>100</v>
      </c>
    </row>
    <row r="7" spans="1:5" x14ac:dyDescent="0.25">
      <c r="A7" s="11" t="s">
        <v>35</v>
      </c>
      <c r="B7" s="4">
        <v>1372.93</v>
      </c>
      <c r="C7" s="39">
        <v>43101</v>
      </c>
      <c r="D7" s="47" t="s">
        <v>121</v>
      </c>
    </row>
    <row r="8" spans="1:5" x14ac:dyDescent="0.25">
      <c r="A8" s="11" t="s">
        <v>36</v>
      </c>
      <c r="B8" s="4">
        <v>3196.93</v>
      </c>
      <c r="C8" s="39">
        <v>43101</v>
      </c>
      <c r="D8" s="47" t="s">
        <v>121</v>
      </c>
    </row>
    <row r="9" spans="1:5" x14ac:dyDescent="0.25">
      <c r="A9" s="12" t="s">
        <v>66</v>
      </c>
      <c r="B9" s="4">
        <f>18090.26+36581.25</f>
        <v>54671.509999999995</v>
      </c>
      <c r="C9" s="39">
        <v>43221</v>
      </c>
      <c r="D9" s="47" t="s">
        <v>104</v>
      </c>
    </row>
    <row r="10" spans="1:5" x14ac:dyDescent="0.25">
      <c r="A10" s="12" t="s">
        <v>29</v>
      </c>
      <c r="B10" s="4">
        <f>12600+1890</f>
        <v>14490</v>
      </c>
      <c r="C10" s="39">
        <v>43374</v>
      </c>
      <c r="D10" s="47" t="s">
        <v>102</v>
      </c>
      <c r="E10" t="s">
        <v>0</v>
      </c>
    </row>
    <row r="11" spans="1:5" x14ac:dyDescent="0.25">
      <c r="A11" s="12" t="s">
        <v>50</v>
      </c>
      <c r="B11" s="4">
        <f>15538.55+9000+1350</f>
        <v>25888.55</v>
      </c>
      <c r="C11" s="39">
        <v>43160</v>
      </c>
      <c r="D11" s="47" t="s">
        <v>103</v>
      </c>
    </row>
    <row r="12" spans="1:5" x14ac:dyDescent="0.25">
      <c r="A12" s="12" t="s">
        <v>18</v>
      </c>
      <c r="B12" s="4">
        <f>7500+1125+74187.26-55141.52-571.5</f>
        <v>27099.239999999998</v>
      </c>
      <c r="C12" s="39">
        <v>43344</v>
      </c>
      <c r="D12" s="47" t="s">
        <v>103</v>
      </c>
    </row>
    <row r="13" spans="1:5" x14ac:dyDescent="0.25">
      <c r="A13" s="11" t="s">
        <v>73</v>
      </c>
      <c r="B13" s="4">
        <f>33888.06+14700+2205</f>
        <v>50793.06</v>
      </c>
      <c r="C13" s="39">
        <v>43252</v>
      </c>
      <c r="D13" s="47" t="s">
        <v>103</v>
      </c>
    </row>
    <row r="14" spans="1:5" x14ac:dyDescent="0.25">
      <c r="A14" s="11" t="s">
        <v>51</v>
      </c>
      <c r="B14" s="4">
        <v>2800</v>
      </c>
      <c r="C14" s="39">
        <v>43160</v>
      </c>
      <c r="D14" s="47" t="s">
        <v>103</v>
      </c>
    </row>
    <row r="15" spans="1:5" x14ac:dyDescent="0.25">
      <c r="A15" s="11" t="s">
        <v>52</v>
      </c>
      <c r="B15" s="4">
        <v>15916</v>
      </c>
      <c r="C15" s="39">
        <v>43160</v>
      </c>
      <c r="D15" s="47" t="s">
        <v>100</v>
      </c>
    </row>
    <row r="16" spans="1:5" x14ac:dyDescent="0.25">
      <c r="A16" s="11" t="s">
        <v>120</v>
      </c>
      <c r="B16" s="4">
        <v>3061.93</v>
      </c>
      <c r="C16" s="39">
        <v>43101</v>
      </c>
      <c r="D16" s="47" t="s">
        <v>121</v>
      </c>
    </row>
    <row r="17" spans="1:4" x14ac:dyDescent="0.25">
      <c r="A17" s="11" t="s">
        <v>16</v>
      </c>
      <c r="B17" s="4">
        <v>12535</v>
      </c>
      <c r="C17" s="39">
        <v>43313</v>
      </c>
      <c r="D17" s="51" t="s">
        <v>113</v>
      </c>
    </row>
    <row r="18" spans="1:4" x14ac:dyDescent="0.25">
      <c r="A18" s="12" t="s">
        <v>25</v>
      </c>
      <c r="B18" s="4">
        <v>27133.34</v>
      </c>
      <c r="C18" s="39">
        <v>43374</v>
      </c>
      <c r="D18" s="47" t="s">
        <v>116</v>
      </c>
    </row>
    <row r="19" spans="1:4" x14ac:dyDescent="0.25">
      <c r="A19" s="12" t="s">
        <v>13</v>
      </c>
      <c r="B19" s="4">
        <v>30366.06</v>
      </c>
      <c r="C19" s="39">
        <v>43282</v>
      </c>
      <c r="D19" s="47" t="s">
        <v>103</v>
      </c>
    </row>
    <row r="20" spans="1:4" x14ac:dyDescent="0.25">
      <c r="A20" s="11" t="s">
        <v>53</v>
      </c>
      <c r="B20" s="4">
        <f>842.23+11070</f>
        <v>11912.23</v>
      </c>
      <c r="C20" s="39">
        <v>43160</v>
      </c>
      <c r="D20" s="49" t="s">
        <v>100</v>
      </c>
    </row>
    <row r="21" spans="1:4" x14ac:dyDescent="0.25">
      <c r="A21" s="12" t="s">
        <v>30</v>
      </c>
      <c r="B21" s="4">
        <f>3450+1964</f>
        <v>5414</v>
      </c>
      <c r="C21" s="39">
        <v>43374</v>
      </c>
      <c r="D21" s="49" t="s">
        <v>117</v>
      </c>
    </row>
    <row r="22" spans="1:4" x14ac:dyDescent="0.25">
      <c r="A22" s="12" t="s">
        <v>74</v>
      </c>
      <c r="B22" s="4">
        <v>4457.3500000000004</v>
      </c>
      <c r="C22" s="39">
        <v>43252</v>
      </c>
      <c r="D22" s="49" t="s">
        <v>110</v>
      </c>
    </row>
    <row r="23" spans="1:4" x14ac:dyDescent="0.25">
      <c r="A23" s="12" t="s">
        <v>54</v>
      </c>
      <c r="B23" s="4">
        <f>35521.68+7200+1080</f>
        <v>43801.68</v>
      </c>
      <c r="C23" s="39">
        <v>43160</v>
      </c>
      <c r="D23" s="47" t="s">
        <v>103</v>
      </c>
    </row>
    <row r="24" spans="1:4" x14ac:dyDescent="0.25">
      <c r="A24" s="12" t="s">
        <v>55</v>
      </c>
      <c r="B24" s="4">
        <f>10312+6365.6+29564+10564</f>
        <v>56805.599999999999</v>
      </c>
      <c r="C24" s="39">
        <v>43160</v>
      </c>
      <c r="D24" s="47" t="s">
        <v>103</v>
      </c>
    </row>
    <row r="25" spans="1:4" x14ac:dyDescent="0.25">
      <c r="A25" s="12" t="s">
        <v>37</v>
      </c>
      <c r="B25" s="4">
        <v>3980</v>
      </c>
      <c r="C25" s="39">
        <v>43101</v>
      </c>
      <c r="D25" s="49" t="s">
        <v>111</v>
      </c>
    </row>
    <row r="26" spans="1:4" ht="17.25" customHeight="1" x14ac:dyDescent="0.25">
      <c r="A26" s="12" t="s">
        <v>56</v>
      </c>
      <c r="B26" s="4">
        <v>4836.3599999999997</v>
      </c>
      <c r="C26" s="39">
        <v>43160</v>
      </c>
      <c r="D26" s="49" t="s">
        <v>82</v>
      </c>
    </row>
    <row r="27" spans="1:4" ht="18" customHeight="1" x14ac:dyDescent="0.25">
      <c r="A27" s="11" t="s">
        <v>41</v>
      </c>
      <c r="B27" s="4">
        <v>5162.3100000000004</v>
      </c>
      <c r="C27" s="39">
        <v>43132</v>
      </c>
      <c r="D27" s="49" t="s">
        <v>82</v>
      </c>
    </row>
    <row r="28" spans="1:4" x14ac:dyDescent="0.25">
      <c r="A28" s="11" t="s">
        <v>20</v>
      </c>
      <c r="B28" s="4">
        <v>28927.67</v>
      </c>
      <c r="C28" s="39">
        <v>43344</v>
      </c>
      <c r="D28" s="49" t="s">
        <v>109</v>
      </c>
    </row>
    <row r="29" spans="1:4" x14ac:dyDescent="0.25">
      <c r="A29" s="11" t="s">
        <v>19</v>
      </c>
      <c r="B29" s="4">
        <v>16881.5</v>
      </c>
      <c r="C29" s="39">
        <v>43344</v>
      </c>
      <c r="D29" s="49" t="s">
        <v>115</v>
      </c>
    </row>
    <row r="30" spans="1:4" ht="31.5" x14ac:dyDescent="0.25">
      <c r="A30" s="11" t="s">
        <v>9</v>
      </c>
      <c r="B30" s="4">
        <v>3367.37</v>
      </c>
      <c r="C30" s="39">
        <v>43282</v>
      </c>
      <c r="D30" s="49" t="s">
        <v>82</v>
      </c>
    </row>
    <row r="31" spans="1:4" ht="31.5" x14ac:dyDescent="0.25">
      <c r="A31" s="11" t="s">
        <v>5</v>
      </c>
      <c r="B31" s="4">
        <v>7405.06</v>
      </c>
      <c r="C31" s="39">
        <v>43252</v>
      </c>
      <c r="D31" s="49" t="s">
        <v>82</v>
      </c>
    </row>
    <row r="32" spans="1:4" ht="31.5" x14ac:dyDescent="0.25">
      <c r="A32" s="11" t="s">
        <v>3</v>
      </c>
      <c r="B32" s="4">
        <f>50161.33+22334.4</f>
        <v>72495.73000000001</v>
      </c>
      <c r="C32" s="39">
        <v>43282</v>
      </c>
      <c r="D32" s="49" t="s">
        <v>104</v>
      </c>
    </row>
    <row r="33" spans="1:4" ht="31.5" x14ac:dyDescent="0.25">
      <c r="A33" s="11" t="s">
        <v>27</v>
      </c>
      <c r="B33" s="4">
        <v>25001.94</v>
      </c>
      <c r="C33" s="39">
        <v>43374</v>
      </c>
      <c r="D33" s="49" t="s">
        <v>114</v>
      </c>
    </row>
    <row r="34" spans="1:4" ht="31.5" x14ac:dyDescent="0.25">
      <c r="A34" s="11" t="s">
        <v>26</v>
      </c>
      <c r="B34" s="4">
        <v>23359.75</v>
      </c>
      <c r="C34" s="39">
        <v>43374</v>
      </c>
      <c r="D34" s="49" t="s">
        <v>114</v>
      </c>
    </row>
    <row r="35" spans="1:4" ht="31.5" x14ac:dyDescent="0.25">
      <c r="A35" s="11" t="s">
        <v>17</v>
      </c>
      <c r="B35" s="4">
        <v>52588.92</v>
      </c>
      <c r="C35" s="39">
        <v>43344</v>
      </c>
      <c r="D35" s="49" t="s">
        <v>82</v>
      </c>
    </row>
    <row r="36" spans="1:4" ht="31.5" x14ac:dyDescent="0.25">
      <c r="A36" s="11" t="s">
        <v>42</v>
      </c>
      <c r="B36" s="4">
        <v>10304</v>
      </c>
      <c r="C36" s="39">
        <v>43132</v>
      </c>
      <c r="D36" s="49" t="s">
        <v>102</v>
      </c>
    </row>
    <row r="37" spans="1:4" ht="31.5" x14ac:dyDescent="0.25">
      <c r="A37" s="12" t="s">
        <v>21</v>
      </c>
      <c r="B37" s="4">
        <f>10890.26+32872.07+5142</f>
        <v>48904.33</v>
      </c>
      <c r="C37" s="39">
        <v>43344</v>
      </c>
      <c r="D37" s="49" t="s">
        <v>102</v>
      </c>
    </row>
    <row r="38" spans="1:4" ht="31.5" x14ac:dyDescent="0.25">
      <c r="A38" s="12" t="s">
        <v>43</v>
      </c>
      <c r="B38" s="4">
        <v>3142</v>
      </c>
      <c r="C38" s="39">
        <v>43132</v>
      </c>
      <c r="D38" s="49" t="s">
        <v>118</v>
      </c>
    </row>
    <row r="39" spans="1:4" x14ac:dyDescent="0.25">
      <c r="A39" s="12" t="s">
        <v>44</v>
      </c>
      <c r="B39" s="4">
        <f>343.45+4065.4+1640</f>
        <v>6048.85</v>
      </c>
      <c r="C39" s="39">
        <v>43132</v>
      </c>
      <c r="D39" s="49" t="s">
        <v>82</v>
      </c>
    </row>
    <row r="40" spans="1:4" ht="31.5" x14ac:dyDescent="0.25">
      <c r="A40" s="12" t="s">
        <v>38</v>
      </c>
      <c r="B40" s="4">
        <v>5560.67</v>
      </c>
      <c r="C40" s="39">
        <v>43101</v>
      </c>
      <c r="D40" s="49" t="s">
        <v>82</v>
      </c>
    </row>
    <row r="41" spans="1:4" ht="31.5" x14ac:dyDescent="0.25">
      <c r="A41" s="11" t="s">
        <v>8</v>
      </c>
      <c r="B41" s="4">
        <f>2719.5+70.87</f>
        <v>2790.37</v>
      </c>
      <c r="C41" s="39">
        <v>43282</v>
      </c>
      <c r="D41" s="49" t="s">
        <v>82</v>
      </c>
    </row>
    <row r="42" spans="1:4" ht="31.5" x14ac:dyDescent="0.25">
      <c r="A42" s="11" t="s">
        <v>39</v>
      </c>
      <c r="B42" s="4">
        <v>9575.31</v>
      </c>
      <c r="C42" s="39">
        <v>43101</v>
      </c>
      <c r="D42" s="49" t="s">
        <v>82</v>
      </c>
    </row>
    <row r="43" spans="1:4" ht="31.5" x14ac:dyDescent="0.25">
      <c r="A43" s="11" t="s">
        <v>39</v>
      </c>
      <c r="B43" s="4">
        <f>4700.97+580.18</f>
        <v>5281.1500000000005</v>
      </c>
      <c r="C43" s="39">
        <v>43191</v>
      </c>
      <c r="D43" s="49" t="s">
        <v>82</v>
      </c>
    </row>
    <row r="44" spans="1:4" x14ac:dyDescent="0.25">
      <c r="A44" s="11" t="s">
        <v>4</v>
      </c>
      <c r="B44" s="4">
        <f>3303.2+2627.53+1968</f>
        <v>7898.73</v>
      </c>
      <c r="C44" s="39">
        <v>43132</v>
      </c>
      <c r="D44" s="49" t="s">
        <v>82</v>
      </c>
    </row>
    <row r="45" spans="1:4" x14ac:dyDescent="0.25">
      <c r="A45" s="11" t="s">
        <v>4</v>
      </c>
      <c r="B45" s="4">
        <v>8242.9599999999991</v>
      </c>
      <c r="C45" s="39">
        <v>43252</v>
      </c>
      <c r="D45" s="49" t="s">
        <v>82</v>
      </c>
    </row>
    <row r="46" spans="1:4" x14ac:dyDescent="0.25">
      <c r="A46" s="11" t="s">
        <v>10</v>
      </c>
      <c r="B46" s="4">
        <v>8660.18</v>
      </c>
      <c r="C46" s="39">
        <v>43282</v>
      </c>
      <c r="D46" s="49" t="s">
        <v>82</v>
      </c>
    </row>
    <row r="47" spans="1:4" x14ac:dyDescent="0.25">
      <c r="A47" s="11" t="s">
        <v>40</v>
      </c>
      <c r="B47" s="4">
        <f>5696.63+2170</f>
        <v>7866.63</v>
      </c>
      <c r="C47" s="39">
        <v>43101</v>
      </c>
      <c r="D47" s="49" t="s">
        <v>82</v>
      </c>
    </row>
    <row r="48" spans="1:4" x14ac:dyDescent="0.25">
      <c r="A48" s="11" t="s">
        <v>40</v>
      </c>
      <c r="B48" s="4">
        <f>3372.44+3225.47</f>
        <v>6597.91</v>
      </c>
      <c r="C48" s="40">
        <v>43191</v>
      </c>
      <c r="D48" s="49" t="s">
        <v>82</v>
      </c>
    </row>
    <row r="49" spans="1:4" ht="31.5" x14ac:dyDescent="0.25">
      <c r="A49" s="12" t="s">
        <v>6</v>
      </c>
      <c r="B49" s="4">
        <v>24380.79</v>
      </c>
      <c r="C49" s="41" t="s">
        <v>7</v>
      </c>
      <c r="D49" s="49" t="s">
        <v>82</v>
      </c>
    </row>
    <row r="50" spans="1:4" x14ac:dyDescent="0.25">
      <c r="A50" s="11" t="s">
        <v>75</v>
      </c>
      <c r="B50" s="4">
        <v>7554.54</v>
      </c>
      <c r="C50" s="39">
        <v>43252</v>
      </c>
      <c r="D50" s="49" t="s">
        <v>82</v>
      </c>
    </row>
    <row r="51" spans="1:4" x14ac:dyDescent="0.25">
      <c r="A51" s="11" t="s">
        <v>45</v>
      </c>
      <c r="B51" s="4">
        <f>12802.26+189.68</f>
        <v>12991.94</v>
      </c>
      <c r="C51" s="39">
        <v>43132</v>
      </c>
      <c r="D51" s="49" t="s">
        <v>112</v>
      </c>
    </row>
    <row r="52" spans="1:4" x14ac:dyDescent="0.25">
      <c r="A52" s="11" t="s">
        <v>57</v>
      </c>
      <c r="B52" s="4">
        <f>12480.3+18574.06</f>
        <v>31054.36</v>
      </c>
      <c r="C52" s="39">
        <v>43160</v>
      </c>
      <c r="D52" s="49" t="s">
        <v>110</v>
      </c>
    </row>
    <row r="53" spans="1:4" ht="31.5" x14ac:dyDescent="0.25">
      <c r="A53" s="11" t="s">
        <v>33</v>
      </c>
      <c r="B53" s="4">
        <v>20000</v>
      </c>
      <c r="C53" s="40">
        <v>43313</v>
      </c>
      <c r="D53" s="49" t="s">
        <v>101</v>
      </c>
    </row>
    <row r="54" spans="1:4" ht="31.5" x14ac:dyDescent="0.25">
      <c r="A54" s="11" t="s">
        <v>67</v>
      </c>
      <c r="B54" s="4">
        <v>5712.81</v>
      </c>
      <c r="C54" s="39">
        <v>43221</v>
      </c>
      <c r="D54" s="49" t="s">
        <v>82</v>
      </c>
    </row>
    <row r="55" spans="1:4" ht="31.5" x14ac:dyDescent="0.25">
      <c r="A55" s="11" t="s">
        <v>68</v>
      </c>
      <c r="B55" s="4">
        <v>5528.08</v>
      </c>
      <c r="C55" s="39">
        <v>43221</v>
      </c>
      <c r="D55" s="49" t="s">
        <v>82</v>
      </c>
    </row>
    <row r="56" spans="1:4" ht="31.5" x14ac:dyDescent="0.25">
      <c r="A56" s="11" t="s">
        <v>59</v>
      </c>
      <c r="B56" s="4">
        <v>4128.9399999999996</v>
      </c>
      <c r="C56" s="39">
        <v>43191</v>
      </c>
      <c r="D56" s="49" t="s">
        <v>82</v>
      </c>
    </row>
    <row r="57" spans="1:4" ht="31.5" x14ac:dyDescent="0.25">
      <c r="A57" s="11" t="s">
        <v>31</v>
      </c>
      <c r="B57" s="4">
        <v>38442</v>
      </c>
      <c r="C57" s="40">
        <v>43374</v>
      </c>
      <c r="D57" s="49" t="s">
        <v>113</v>
      </c>
    </row>
    <row r="58" spans="1:4" ht="31.5" x14ac:dyDescent="0.25">
      <c r="A58" s="11" t="s">
        <v>12</v>
      </c>
      <c r="B58" s="4">
        <v>7074.81</v>
      </c>
      <c r="C58" s="40">
        <v>43282</v>
      </c>
      <c r="D58" s="49" t="s">
        <v>82</v>
      </c>
    </row>
    <row r="59" spans="1:4" ht="31.5" x14ac:dyDescent="0.25">
      <c r="A59" s="12" t="s">
        <v>11</v>
      </c>
      <c r="B59" s="4">
        <v>6018.75</v>
      </c>
      <c r="C59" s="39">
        <v>43252</v>
      </c>
      <c r="D59" s="49" t="s">
        <v>82</v>
      </c>
    </row>
    <row r="60" spans="1:4" ht="31.5" x14ac:dyDescent="0.25">
      <c r="A60" s="11" t="s">
        <v>46</v>
      </c>
      <c r="B60" s="4">
        <v>6714.55</v>
      </c>
      <c r="C60" s="39">
        <v>43132</v>
      </c>
      <c r="D60" s="49" t="s">
        <v>82</v>
      </c>
    </row>
    <row r="61" spans="1:4" ht="31.5" x14ac:dyDescent="0.25">
      <c r="A61" s="11" t="s">
        <v>69</v>
      </c>
      <c r="B61" s="4">
        <v>19100.830000000002</v>
      </c>
      <c r="C61" s="39">
        <v>43221</v>
      </c>
      <c r="D61" s="49" t="s">
        <v>82</v>
      </c>
    </row>
    <row r="62" spans="1:4" ht="31.5" x14ac:dyDescent="0.25">
      <c r="A62" s="12" t="s">
        <v>60</v>
      </c>
      <c r="B62" s="4">
        <f>8292.52+3296.23+11376</f>
        <v>22964.75</v>
      </c>
      <c r="C62" s="39">
        <v>43191</v>
      </c>
      <c r="D62" s="49" t="s">
        <v>109</v>
      </c>
    </row>
    <row r="63" spans="1:4" ht="31.5" x14ac:dyDescent="0.25">
      <c r="A63" s="12" t="s">
        <v>24</v>
      </c>
      <c r="B63" s="4">
        <v>20572.330000000002</v>
      </c>
      <c r="C63" s="39">
        <v>43313</v>
      </c>
      <c r="D63" s="49" t="s">
        <v>109</v>
      </c>
    </row>
    <row r="64" spans="1:4" ht="31.5" x14ac:dyDescent="0.25">
      <c r="A64" s="12" t="s">
        <v>61</v>
      </c>
      <c r="B64" s="4">
        <v>4279.12</v>
      </c>
      <c r="C64" s="39">
        <v>43191</v>
      </c>
      <c r="D64" s="49" t="s">
        <v>102</v>
      </c>
    </row>
    <row r="65" spans="1:4" x14ac:dyDescent="0.25">
      <c r="A65" s="11" t="s">
        <v>58</v>
      </c>
      <c r="B65" s="4">
        <v>19707.62</v>
      </c>
      <c r="C65" s="39">
        <v>43160</v>
      </c>
      <c r="D65" s="49" t="s">
        <v>82</v>
      </c>
    </row>
    <row r="66" spans="1:4" ht="31.5" x14ac:dyDescent="0.25">
      <c r="A66" s="12" t="s">
        <v>62</v>
      </c>
      <c r="B66" s="4">
        <f>6992.46+2405</f>
        <v>9397.4599999999991</v>
      </c>
      <c r="C66" s="39">
        <v>43191</v>
      </c>
      <c r="D66" s="49" t="s">
        <v>108</v>
      </c>
    </row>
    <row r="67" spans="1:4" ht="31.5" x14ac:dyDescent="0.25">
      <c r="A67" s="11" t="s">
        <v>70</v>
      </c>
      <c r="B67" s="4">
        <v>2987.2</v>
      </c>
      <c r="C67" s="39">
        <v>43221</v>
      </c>
      <c r="D67" s="49" t="s">
        <v>82</v>
      </c>
    </row>
    <row r="68" spans="1:4" ht="31.5" x14ac:dyDescent="0.25">
      <c r="A68" s="11" t="s">
        <v>47</v>
      </c>
      <c r="B68" s="4">
        <v>5841.2</v>
      </c>
      <c r="C68" s="39">
        <v>43132</v>
      </c>
      <c r="D68" s="49" t="s">
        <v>82</v>
      </c>
    </row>
    <row r="69" spans="1:4" ht="31.5" x14ac:dyDescent="0.25">
      <c r="A69" s="11" t="s">
        <v>63</v>
      </c>
      <c r="B69" s="4">
        <v>6587.7</v>
      </c>
      <c r="C69" s="39">
        <v>43191</v>
      </c>
      <c r="D69" s="49" t="s">
        <v>82</v>
      </c>
    </row>
    <row r="70" spans="1:4" ht="31.5" x14ac:dyDescent="0.25">
      <c r="A70" s="11" t="s">
        <v>71</v>
      </c>
      <c r="B70" s="4">
        <v>6777.51</v>
      </c>
      <c r="C70" s="39">
        <v>43221</v>
      </c>
      <c r="D70" s="49" t="s">
        <v>82</v>
      </c>
    </row>
    <row r="71" spans="1:4" x14ac:dyDescent="0.25">
      <c r="A71" s="11" t="s">
        <v>76</v>
      </c>
      <c r="B71" s="4">
        <f>1097.94+7749</f>
        <v>8846.94</v>
      </c>
      <c r="C71" s="39">
        <v>43252</v>
      </c>
      <c r="D71" s="49" t="s">
        <v>82</v>
      </c>
    </row>
    <row r="72" spans="1:4" ht="31.5" x14ac:dyDescent="0.25">
      <c r="A72" s="13" t="s">
        <v>34</v>
      </c>
      <c r="B72" s="4">
        <v>52520.57</v>
      </c>
      <c r="C72" s="39">
        <v>43374</v>
      </c>
      <c r="D72" s="49" t="s">
        <v>112</v>
      </c>
    </row>
    <row r="73" spans="1:4" ht="31.5" x14ac:dyDescent="0.25">
      <c r="A73" s="13" t="s">
        <v>97</v>
      </c>
      <c r="B73" s="4">
        <f>49132.47+4192+0.43</f>
        <v>53324.9</v>
      </c>
      <c r="C73" s="39">
        <v>43374</v>
      </c>
      <c r="D73" s="49" t="s">
        <v>102</v>
      </c>
    </row>
    <row r="74" spans="1:4" ht="31.5" x14ac:dyDescent="0.25">
      <c r="A74" s="12" t="s">
        <v>80</v>
      </c>
      <c r="B74" s="4">
        <v>19433.21</v>
      </c>
      <c r="C74" s="39">
        <v>43344</v>
      </c>
      <c r="D74" s="47" t="s">
        <v>99</v>
      </c>
    </row>
    <row r="75" spans="1:4" x14ac:dyDescent="0.25">
      <c r="A75" s="12" t="s">
        <v>48</v>
      </c>
      <c r="B75" s="4">
        <f>32448+2070+1600</f>
        <v>36118</v>
      </c>
      <c r="C75" s="39">
        <v>43132</v>
      </c>
      <c r="D75" s="49" t="s">
        <v>107</v>
      </c>
    </row>
    <row r="76" spans="1:4" ht="31.5" x14ac:dyDescent="0.25">
      <c r="A76" s="12" t="s">
        <v>77</v>
      </c>
      <c r="B76" s="4">
        <f>29700+1015.12</f>
        <v>30715.119999999999</v>
      </c>
      <c r="C76" s="39">
        <v>43374</v>
      </c>
      <c r="D76" s="47" t="s">
        <v>99</v>
      </c>
    </row>
    <row r="77" spans="1:4" ht="63" x14ac:dyDescent="0.25">
      <c r="A77" s="11" t="s">
        <v>1</v>
      </c>
      <c r="B77" s="4">
        <f>26092</f>
        <v>26092</v>
      </c>
      <c r="C77" s="42" t="s">
        <v>2</v>
      </c>
      <c r="D77" s="49" t="s">
        <v>106</v>
      </c>
    </row>
    <row r="78" spans="1:4" ht="63" x14ac:dyDescent="0.25">
      <c r="A78" s="11" t="s">
        <v>64</v>
      </c>
      <c r="B78" s="4">
        <f>13122+74800.64+22705.27+36854.41+24015.2+52068</f>
        <v>223565.52000000002</v>
      </c>
      <c r="C78" s="43" t="s">
        <v>65</v>
      </c>
      <c r="D78" s="49" t="s">
        <v>104</v>
      </c>
    </row>
    <row r="79" spans="1:4" ht="63" x14ac:dyDescent="0.25">
      <c r="A79" s="12" t="s">
        <v>22</v>
      </c>
      <c r="B79" s="4">
        <v>73038.95</v>
      </c>
      <c r="C79" s="41" t="s">
        <v>23</v>
      </c>
      <c r="D79" s="49" t="s">
        <v>106</v>
      </c>
    </row>
    <row r="80" spans="1:4" ht="78.75" x14ac:dyDescent="0.25">
      <c r="A80" s="12" t="s">
        <v>14</v>
      </c>
      <c r="B80" s="4">
        <v>25121.22</v>
      </c>
      <c r="C80" s="39">
        <v>43282</v>
      </c>
      <c r="D80" s="49" t="s">
        <v>104</v>
      </c>
    </row>
    <row r="81" spans="1:4" ht="31.5" x14ac:dyDescent="0.25">
      <c r="A81" s="11" t="s">
        <v>78</v>
      </c>
      <c r="B81" s="4">
        <v>90000</v>
      </c>
      <c r="C81" s="40">
        <v>43374</v>
      </c>
      <c r="D81" s="49" t="s">
        <v>105</v>
      </c>
    </row>
    <row r="82" spans="1:4" ht="31.5" x14ac:dyDescent="0.25">
      <c r="A82" s="11" t="s">
        <v>79</v>
      </c>
      <c r="B82" s="4">
        <f>7156+10208.87+1566</f>
        <v>18930.870000000003</v>
      </c>
      <c r="C82" s="40">
        <v>43374</v>
      </c>
      <c r="D82" s="47" t="s">
        <v>103</v>
      </c>
    </row>
    <row r="83" spans="1:4" ht="33.75" customHeight="1" thickBot="1" x14ac:dyDescent="0.3">
      <c r="A83" s="12" t="s">
        <v>15</v>
      </c>
      <c r="B83" s="6">
        <v>17805.16</v>
      </c>
      <c r="C83" s="39">
        <v>43313</v>
      </c>
      <c r="D83" s="47" t="s">
        <v>103</v>
      </c>
    </row>
    <row r="84" spans="1:4" ht="46.5" customHeight="1" thickBot="1" x14ac:dyDescent="0.3">
      <c r="A84" s="10" t="s">
        <v>81</v>
      </c>
      <c r="B84" s="7">
        <f>SUM(B2:B83)</f>
        <v>1802546.36</v>
      </c>
      <c r="C84" s="44"/>
      <c r="D84" s="50"/>
    </row>
    <row r="85" spans="1:4" ht="16.5" thickBot="1" x14ac:dyDescent="0.3"/>
    <row r="86" spans="1:4" ht="18.75" x14ac:dyDescent="0.25">
      <c r="A86" s="20" t="s">
        <v>83</v>
      </c>
      <c r="B86" s="21">
        <f>SUM(B2:B25)</f>
        <v>468316.90999999992</v>
      </c>
    </row>
    <row r="87" spans="1:4" ht="18.75" x14ac:dyDescent="0.25">
      <c r="A87" s="22" t="s">
        <v>91</v>
      </c>
      <c r="B87" s="23">
        <f>+B26+B27+B28+B30+B31+B35+B39+B40+B41+B42+B43+B44+B45+B46+B47+B48+B49+B50+B54+B55+B56+B58+B59+B60+B61+B65+B67+B68+B69+B70+B71</f>
        <v>307772.72000000003</v>
      </c>
    </row>
    <row r="88" spans="1:4" ht="18.75" x14ac:dyDescent="0.25">
      <c r="A88" s="24" t="s">
        <v>84</v>
      </c>
      <c r="B88" s="25">
        <f>+B81+B82+B83+B53</f>
        <v>146736.03</v>
      </c>
    </row>
    <row r="89" spans="1:4" ht="18.75" x14ac:dyDescent="0.25">
      <c r="A89" s="26" t="s">
        <v>85</v>
      </c>
      <c r="B89" s="27">
        <f>+B80+B79+B78+B77</f>
        <v>347817.69</v>
      </c>
    </row>
    <row r="90" spans="1:4" ht="18.75" x14ac:dyDescent="0.25">
      <c r="A90" s="28" t="s">
        <v>86</v>
      </c>
      <c r="B90" s="29">
        <f>+B29+B32+B33+B34+B36+B37+B38+B51+B52+B57+B62+B63+B64+B66+B72+B73+B74+B75+B76</f>
        <v>531903.01000000013</v>
      </c>
    </row>
    <row r="91" spans="1:4" ht="19.5" thickBot="1" x14ac:dyDescent="0.3">
      <c r="A91" s="30" t="s">
        <v>90</v>
      </c>
      <c r="B91" s="31">
        <f>+B86+B87+B88+B89+B90</f>
        <v>1802546.3599999999</v>
      </c>
      <c r="C91" s="9"/>
      <c r="D91" s="8">
        <f>B84-B91</f>
        <v>0</v>
      </c>
    </row>
    <row r="92" spans="1:4" ht="19.5" thickBot="1" x14ac:dyDescent="0.3">
      <c r="A92" s="32"/>
      <c r="B92" s="33"/>
    </row>
    <row r="93" spans="1:4" ht="18.75" x14ac:dyDescent="0.25">
      <c r="A93" s="20" t="s">
        <v>92</v>
      </c>
      <c r="B93" s="34">
        <v>1200000</v>
      </c>
    </row>
    <row r="94" spans="1:4" ht="37.5" x14ac:dyDescent="0.25">
      <c r="A94" s="35" t="s">
        <v>93</v>
      </c>
      <c r="B94" s="36">
        <v>602546.36</v>
      </c>
    </row>
    <row r="95" spans="1:4" ht="19.5" thickBot="1" x14ac:dyDescent="0.3">
      <c r="A95" s="37" t="s">
        <v>94</v>
      </c>
      <c r="B95" s="38">
        <f>+B93+B94</f>
        <v>1802546.3599999999</v>
      </c>
      <c r="D95" t="s">
        <v>95</v>
      </c>
    </row>
    <row r="97" spans="1:1" x14ac:dyDescent="0.25">
      <c r="A97" s="2" t="s">
        <v>96</v>
      </c>
    </row>
  </sheetData>
  <sortState ref="A1:E90">
    <sortCondition ref="A1"/>
  </sortState>
  <pageMargins left="0.11811023622047245" right="0.11811023622047245" top="0.19685039370078741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ROZDĚLENÍ DLE MOBILITY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</cp:lastModifiedBy>
  <cp:lastPrinted>2019-01-17T13:48:27Z</cp:lastPrinted>
  <dcterms:created xsi:type="dcterms:W3CDTF">2017-07-12T08:14:05Z</dcterms:created>
  <dcterms:modified xsi:type="dcterms:W3CDTF">2019-01-18T10:40:00Z</dcterms:modified>
</cp:coreProperties>
</file>