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7"/>
  <workbookPr/>
  <mc:AlternateContent xmlns:mc="http://schemas.openxmlformats.org/markup-compatibility/2006">
    <mc:Choice Requires="x15">
      <x15ac:absPath xmlns:x15ac="http://schemas.microsoft.com/office/spreadsheetml/2010/11/ac" url="S:\OSIP\Kampus Albertov\Albertov\PSk - úkoly, zápisy, zprávy z KD, jednací řád\PSk - materialy k projednani\"/>
    </mc:Choice>
  </mc:AlternateContent>
  <xr:revisionPtr revIDLastSave="2" documentId="11_6D557D15D4638B15D3A6BE94E2B801627AED6183" xr6:coauthVersionLast="47" xr6:coauthVersionMax="47" xr10:uidLastSave="{EA8E4E3B-34FD-4763-930D-4F5051037969}"/>
  <bookViews>
    <workbookView xWindow="0" yWindow="0" windowWidth="25200" windowHeight="11850" xr2:uid="{00000000-000D-0000-FFFF-FFFF00000000}"/>
  </bookViews>
  <sheets>
    <sheet name="BCA" sheetId="2" r:id="rId1"/>
    <sheet name="SS" sheetId="3" r:id="rId2"/>
    <sheet name="V1" sheetId="5" r:id="rId3"/>
    <sheet name="V2" sheetId="6" r:id="rId4"/>
    <sheet name="V3" sheetId="7" r:id="rId5"/>
  </sheets>
  <definedNames>
    <definedName name="_xlnm.Print_Area" localSheetId="0">BCA!$A$1:$E$74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0" i="2" l="1"/>
  <c r="G11" i="2" l="1"/>
  <c r="G10" i="2"/>
  <c r="G9" i="2"/>
  <c r="G8" i="2"/>
  <c r="B69" i="2" l="1"/>
  <c r="E69" i="2"/>
  <c r="D68" i="2"/>
  <c r="C68" i="2"/>
  <c r="C69" i="2" s="1"/>
  <c r="C13" i="5"/>
  <c r="C17" i="5" s="1"/>
  <c r="C13" i="3"/>
  <c r="C17" i="3" s="1"/>
  <c r="B36" i="2"/>
  <c r="B38" i="2" s="1"/>
  <c r="D38" i="2"/>
  <c r="D54" i="2" s="1"/>
  <c r="E38" i="2"/>
  <c r="E54" i="2" s="1"/>
  <c r="C8" i="7"/>
  <c r="C14" i="7" s="1"/>
  <c r="C17" i="7" s="1"/>
  <c r="E41" i="2" s="1"/>
  <c r="C42" i="7"/>
  <c r="C48" i="7" s="1"/>
  <c r="C51" i="7" s="1"/>
  <c r="E43" i="2" s="1"/>
  <c r="C25" i="7"/>
  <c r="C31" i="7" s="1"/>
  <c r="C34" i="7" s="1"/>
  <c r="E42" i="2" s="1"/>
  <c r="C13" i="6"/>
  <c r="C17" i="6" s="1"/>
  <c r="D41" i="2" s="1"/>
  <c r="C42" i="6"/>
  <c r="C48" i="6" s="1"/>
  <c r="C51" i="6" s="1"/>
  <c r="D43" i="2" s="1"/>
  <c r="C25" i="6"/>
  <c r="C31" i="6" s="1"/>
  <c r="C34" i="6" s="1"/>
  <c r="D42" i="2" s="1"/>
  <c r="C46" i="5"/>
  <c r="C52" i="5" s="1"/>
  <c r="C55" i="5" s="1"/>
  <c r="C43" i="2" s="1"/>
  <c r="C29" i="5"/>
  <c r="C35" i="5" s="1"/>
  <c r="C38" i="5" s="1"/>
  <c r="C42" i="2" s="1"/>
  <c r="C21" i="5"/>
  <c r="C41" i="2" s="1"/>
  <c r="C29" i="3"/>
  <c r="C35" i="3" s="1"/>
  <c r="C38" i="3" s="1"/>
  <c r="B42" i="2" s="1"/>
  <c r="C21" i="3"/>
  <c r="B41" i="2" s="1"/>
  <c r="D69" i="2" l="1"/>
  <c r="G68" i="2"/>
  <c r="B54" i="2"/>
  <c r="B58" i="2"/>
  <c r="D58" i="2"/>
  <c r="D62" i="2"/>
  <c r="B62" i="2"/>
  <c r="E58" i="2"/>
  <c r="E62" i="2"/>
  <c r="E45" i="2"/>
  <c r="E47" i="2" s="1"/>
  <c r="C36" i="2"/>
  <c r="C38" i="2" s="1"/>
  <c r="D45" i="2"/>
  <c r="B45" i="2"/>
  <c r="B47" i="2" s="1"/>
  <c r="C45" i="2"/>
  <c r="D47" i="2" l="1"/>
  <c r="G45" i="2"/>
  <c r="G47" i="2"/>
  <c r="C47" i="2"/>
  <c r="C54" i="2"/>
  <c r="C62" i="2"/>
  <c r="C58" i="2"/>
  <c r="C55" i="2"/>
  <c r="C59" i="2"/>
  <c r="C63" i="2"/>
  <c r="D55" i="2"/>
  <c r="D56" i="2" s="1"/>
  <c r="D59" i="2"/>
  <c r="D60" i="2" s="1"/>
  <c r="D63" i="2"/>
  <c r="D64" i="2" s="1"/>
  <c r="E55" i="2"/>
  <c r="E56" i="2" s="1"/>
  <c r="E59" i="2"/>
  <c r="E60" i="2" s="1"/>
  <c r="E63" i="2"/>
  <c r="E64" i="2" s="1"/>
  <c r="B55" i="2"/>
  <c r="B56" i="2" s="1"/>
  <c r="B63" i="2"/>
  <c r="B64" i="2" s="1"/>
  <c r="B59" i="2"/>
  <c r="B60" i="2" s="1"/>
  <c r="G71" i="2" l="1"/>
  <c r="G69" i="2"/>
  <c r="C56" i="2"/>
  <c r="C64" i="2"/>
  <c r="C60" i="2"/>
</calcChain>
</file>

<file path=xl/sharedStrings.xml><?xml version="1.0" encoding="utf-8"?>
<sst xmlns="http://schemas.openxmlformats.org/spreadsheetml/2006/main" count="378" uniqueCount="126">
  <si>
    <t>MOŽNOSTI VARIANT ZDRUJŮ TEPLO/CHLAD - BIOCENTRUM</t>
  </si>
  <si>
    <t>ŘÁDEK</t>
  </si>
  <si>
    <t>SOUČASNÝ STAV (původní návrh)</t>
  </si>
  <si>
    <t>VARIANTA V1</t>
  </si>
  <si>
    <t>VARIANTA V2</t>
  </si>
  <si>
    <t>VARIANTA V3</t>
  </si>
  <si>
    <t>1.</t>
  </si>
  <si>
    <t>TEPLO   12%elektro/88% Plyn</t>
  </si>
  <si>
    <t>TEPLO   67% elektro/33% plyn</t>
  </si>
  <si>
    <t>TEPLO   100% elektro</t>
  </si>
  <si>
    <t>2.</t>
  </si>
  <si>
    <t>3x 847 kW PLYNOVÝ KOTEL</t>
  </si>
  <si>
    <t>1x 847 kW PLYNOVÝ KOTEL</t>
  </si>
  <si>
    <t>1x 800 kW ELEKTROKOTEL</t>
  </si>
  <si>
    <t>1x 800 kW TEPELNÉ ČERPADLO</t>
  </si>
  <si>
    <t>3.</t>
  </si>
  <si>
    <t>1x 351 kW TEPELNÉ ČERPADLO</t>
  </si>
  <si>
    <t>4x 378 kW TEPELNÉ ČERPADLO</t>
  </si>
  <si>
    <t>4.</t>
  </si>
  <si>
    <t>1x 150 kW TEPELNÉ ČERPADLO</t>
  </si>
  <si>
    <t>potřeba energie na výrobu chladu</t>
  </si>
  <si>
    <t xml:space="preserve">CHLAD       100% elektro </t>
  </si>
  <si>
    <t>CHLAD    100% elektro</t>
  </si>
  <si>
    <t>3x 1 050 kW CHLAZENY ZDROJ</t>
  </si>
  <si>
    <t>1x 1 050 kW CHLAZENÝ ZDROJ</t>
  </si>
  <si>
    <t>1x 512 kW TEPELNÉ ČERPADLO</t>
  </si>
  <si>
    <t>4x 480 kW TEPELNÉ ČERPADLO</t>
  </si>
  <si>
    <t>1x 520 kW TEPELNÉ ČERPADLO</t>
  </si>
  <si>
    <t>Poměr 100%</t>
  </si>
  <si>
    <t>33% (+)</t>
  </si>
  <si>
    <t>31% (+)</t>
  </si>
  <si>
    <t>129% (+)</t>
  </si>
  <si>
    <r>
      <t xml:space="preserve">̴29,8 mil. </t>
    </r>
    <r>
      <rPr>
        <sz val="12"/>
        <color rgb="FF000000"/>
        <rFont val="Calibri"/>
        <family val="2"/>
        <charset val="238"/>
      </rPr>
      <t>(pouze na zdroje)</t>
    </r>
  </si>
  <si>
    <r>
      <t xml:space="preserve">+9,8 mil. </t>
    </r>
    <r>
      <rPr>
        <sz val="12"/>
        <color rgb="FFFF0000"/>
        <rFont val="Calibri"/>
        <family val="2"/>
        <charset val="238"/>
      </rPr>
      <t>(pouze na zdroje)</t>
    </r>
  </si>
  <si>
    <r>
      <t xml:space="preserve">+9,3 mil. </t>
    </r>
    <r>
      <rPr>
        <sz val="12"/>
        <color rgb="FFFF0000"/>
        <rFont val="Calibri"/>
        <family val="2"/>
        <charset val="238"/>
      </rPr>
      <t>(pouze na zdroje)</t>
    </r>
  </si>
  <si>
    <r>
      <t xml:space="preserve">+38,7 mil. </t>
    </r>
    <r>
      <rPr>
        <sz val="12"/>
        <color rgb="FFFF0000"/>
        <rFont val="Calibri"/>
        <family val="2"/>
        <charset val="238"/>
      </rPr>
      <t>(zdroje + vrty)</t>
    </r>
  </si>
  <si>
    <r>
      <t xml:space="preserve">1,17% </t>
    </r>
    <r>
      <rPr>
        <sz val="12"/>
        <color rgb="FF000000"/>
        <rFont val="Calibri"/>
        <family val="2"/>
        <charset val="238"/>
      </rPr>
      <t>(celkové ceny stavby)</t>
    </r>
  </si>
  <si>
    <r>
      <t xml:space="preserve">1,57% </t>
    </r>
    <r>
      <rPr>
        <sz val="12"/>
        <color rgb="FFFF0000"/>
        <rFont val="Calibri"/>
        <family val="2"/>
        <charset val="238"/>
      </rPr>
      <t>(celkové ceny stavby)</t>
    </r>
  </si>
  <si>
    <r>
      <t xml:space="preserve">1,55% </t>
    </r>
    <r>
      <rPr>
        <sz val="12"/>
        <color rgb="FFFF0000"/>
        <rFont val="Calibri"/>
        <family val="2"/>
        <charset val="238"/>
      </rPr>
      <t>(celkové ceny stavby)</t>
    </r>
  </si>
  <si>
    <r>
      <t xml:space="preserve">2,71% </t>
    </r>
    <r>
      <rPr>
        <sz val="12"/>
        <color rgb="FFFF0000"/>
        <rFont val="Calibri"/>
        <family val="2"/>
        <charset val="238"/>
      </rPr>
      <t>(celkové ceny stavby)</t>
    </r>
  </si>
  <si>
    <t>POZNÁMKY</t>
  </si>
  <si>
    <t>potřeba plynu 35% všech zdrojů</t>
  </si>
  <si>
    <t>snížení potřeby plynu na 1/3</t>
  </si>
  <si>
    <t>100% náhrada plynu</t>
  </si>
  <si>
    <t>max. využití technologické střechy</t>
  </si>
  <si>
    <t>vyšší investiční náklady</t>
  </si>
  <si>
    <t>lepší faktor přeměny energie COP</t>
  </si>
  <si>
    <t>funguje i za nízkých teplot</t>
  </si>
  <si>
    <t>zemní vrty, zdroj na pozemku</t>
  </si>
  <si>
    <t>plyn/elektro (65/35%)</t>
  </si>
  <si>
    <t>plyn/elektro (12/88%)</t>
  </si>
  <si>
    <t>100% zdroje na elektro</t>
  </si>
  <si>
    <t>Níže uvedené výpočty jsou záměrně na straně bezpečnosti (návratnost výše investičních nákladů bude reálně kratší), protože:</t>
  </si>
  <si>
    <t>* VE VÝPOČTU NEZAHRNUTA SOUČASNOST, PROVOZNÍ MODEL OBJEKTU A DALŠÍ SNIŽUJÍCÍ PARAMETRY CELKOVÉ SPOTŘEBY ENERGIÍ.</t>
  </si>
  <si>
    <t>* PROPOČET PROVEDEN NA STEJNOU DÉLKU OTOPNÉ SEZONY</t>
  </si>
  <si>
    <t>* PROPOČET PROVEDEN NA MAXIMÁLNÍ VÝKON ZAŘÍZENÍ 100% INSTALOVANÉHO VÝKONU</t>
  </si>
  <si>
    <t>* TEPELNÉ ČERPADLO ZEMĚ-VODA POJEDE NEPŘETRŽITĚ, DLE POTŘEBY TEPLA/CHLADU BUDOU PŘIPÍNÁNA VZDUCHOVÁ TEPELNÁ ČERPADLA PRO DOSAŽENÍ POTŘEBNÉHO VÝKONU</t>
  </si>
  <si>
    <t>* VE VÝPOČTU POTŘEBY ENERGIE NENÍ ZAHRNUTA POTŘEBA ENERGIE NA VÝROBU CHLADU - PŘI VYUŽITÍ VRTŮ BUDE NIŽŠÍ O 0,7 MWh instalovaného výkonu mezi Stávajícím stavem a variantami V1,2,3</t>
  </si>
  <si>
    <t>h</t>
  </si>
  <si>
    <t>ODBORNÝ ODHAD MNOŽSTVÍ DODANÉ ENERGIE NA POKRYTÍ POTŘEBY TEPLa + OHŘEVU TUV řádky 1.-4., úspory množství dodané energie potřebné na výrobu chladu nelze v této fázi spočítat</t>
  </si>
  <si>
    <t>POTŘEBY ENERGIÍ NA VYTÁPĚNÍ</t>
  </si>
  <si>
    <t>SOUČASNÝ STAV</t>
  </si>
  <si>
    <t>PLYN (kWh/rok)</t>
  </si>
  <si>
    <t>PLYN (kW)</t>
  </si>
  <si>
    <t>PLYN CELKEM (kWh/rok)</t>
  </si>
  <si>
    <t>ELEKTRO (kWh/rok)</t>
  </si>
  <si>
    <t>ELEKTRO CELKEM (kWh/rok)</t>
  </si>
  <si>
    <t>CELKOVÁ POTŘEBA ENERGIE DODANÉ Z PRIMÁRNÍCH ZDROJŮ NA VÝROBU TEPLA (kWh/rok)</t>
  </si>
  <si>
    <t>CENOVÉ POSOUZENÍ VARIANT (ODBORNÝ ODHAD) NA POTŘEBU TEPLA ŘÁDKY 1.-4.</t>
  </si>
  <si>
    <t xml:space="preserve">CENY ENERGIÍ SPOČÍTÁNY POUZE Z POTŘEBY ZDROJŮ TEPLA  </t>
  </si>
  <si>
    <t>(nejedná se o celkové provozní náklady, ale pouze o jejich část na výrobu tepla)</t>
  </si>
  <si>
    <t>ZA ROK 2021</t>
  </si>
  <si>
    <t>PLYN</t>
  </si>
  <si>
    <t>ELEKTRO</t>
  </si>
  <si>
    <t>CELKEM</t>
  </si>
  <si>
    <t>ZA ROK 2022</t>
  </si>
  <si>
    <t>ZA ROK 2024</t>
  </si>
  <si>
    <t>ODHAD CENY INVESTICE NA ZDROJE VYTÁPĚNÍ</t>
  </si>
  <si>
    <t>ROZDÍL</t>
  </si>
  <si>
    <t>let</t>
  </si>
  <si>
    <t>Porovnání varianty V2 a V3</t>
  </si>
  <si>
    <t>Při porovnání nákladů na energie potřebné pouze pro výrobu tepla u V2 a V3
 je vidět, že u V2 je potřeba elektrické energie skoro dvojnásobná (1,92 x) než u V3, proto i náklady na elektrickou energii budou skoro dvojnásobné - v odhadovaných cenách pro rok 2024 je pouze pro tutu část obsluhy objektu návratnost rozdílu investičních nákladů mezi V3 a V2 (21,8 mil. Kč) cca 4 roky  ( 5,8 mil./rok)</t>
  </si>
  <si>
    <t>Porovnání původního návrhu a V3</t>
  </si>
  <si>
    <t>Při porovnání nákladů na energie potřebné pouze pro výrobu tepla u původní varianty a V3
 je vidět, že u původní varianty je potřeba zdrojové energie dvaapůlnásobná (2,52 x) než u V3, v odhadovaných cenách pro rok 2024 je pouze pro tutu část obsluhy objektu návratnost rozdílu investičních nákladů mezi původní variantou a V3 (31,1 mil. Kč) cca 9 let  ( 3,3 mil./rok)</t>
  </si>
  <si>
    <t>Z výše uvedeného vychází, že investičně nejnáročnější varianta V3 má oproti původnímu návrhu návratnost cca 9 let, oproti investičně levnější variantě V2 má návratnost cca 4 roky.</t>
  </si>
  <si>
    <t>POTŘEBA ENERGIE NA VYTÁPĚNÍ/OHŘEV TUV - BIOCENTRUM SS</t>
  </si>
  <si>
    <t>TECHNICKÉ PARAMETRY PLYNOVÉHO KOTLE</t>
  </si>
  <si>
    <t>POTŘEBA PLYNU</t>
  </si>
  <si>
    <t>VÝKON KOTLE</t>
  </si>
  <si>
    <t>kW</t>
  </si>
  <si>
    <t>POČET KOTLŮ</t>
  </si>
  <si>
    <t>(-)</t>
  </si>
  <si>
    <t>SPOTŘEBA PLYNU</t>
  </si>
  <si>
    <t>m3/h</t>
  </si>
  <si>
    <t>ÚČINNOST KOTLE</t>
  </si>
  <si>
    <t>POČET HODIN</t>
  </si>
  <si>
    <t>h/den</t>
  </si>
  <si>
    <t>POČET DNŮ OPTOPNÉ SEZONY</t>
  </si>
  <si>
    <t>DNÍ</t>
  </si>
  <si>
    <t>SOUČINITEL</t>
  </si>
  <si>
    <t>CELKOVÁ SPOTŘEBA PLYNU PŘI 100% ZATÍŽENÍ KOTELNY</t>
  </si>
  <si>
    <t>m3/rok</t>
  </si>
  <si>
    <t>PŘEVOD m3/kWh 1 M3 = 10,55 kWh</t>
  </si>
  <si>
    <t>1m3/kWh</t>
  </si>
  <si>
    <t>CELKOVÁ SPOTŘEBA ENERGIE 100% ZATÍŽENÍ</t>
  </si>
  <si>
    <t>kWh</t>
  </si>
  <si>
    <t>Plynu</t>
  </si>
  <si>
    <t xml:space="preserve">POTŘEBA ELEKTRICKÉ ENERGIE </t>
  </si>
  <si>
    <t>kW/Kotel</t>
  </si>
  <si>
    <t>Elektriky</t>
  </si>
  <si>
    <t>TECHNICKÉ PARAMETRY TEPELNÉHO ČERPADLA</t>
  </si>
  <si>
    <t>POTŘEBA ELEKTRICKÉ ENERGIE</t>
  </si>
  <si>
    <t>VÝKON TEPELNÉHO ČERPADLA (VZDUCH/VODA)</t>
  </si>
  <si>
    <t>POČET ZAŘÍZENÍ</t>
  </si>
  <si>
    <t>FAKTOR PŘEMĚNY ENERGIE (COP/EER)</t>
  </si>
  <si>
    <t>PŘÍKON ELEKTRICKÉ ENERGIE</t>
  </si>
  <si>
    <t>ÚČINNOST ZAŘÍZENÍ</t>
  </si>
  <si>
    <t>kWh/rok</t>
  </si>
  <si>
    <t>* PROPOČET PROVEDEN NA MAXIMÁLNÍ VÝKON ZAŘÍZENÍ</t>
  </si>
  <si>
    <t>POTŘEBA ENERGIE NA VYTÁPĚNÍ/OHŘEV TUV - BIOCENTRUM V1</t>
  </si>
  <si>
    <t>PŘEVOD m3/kWh</t>
  </si>
  <si>
    <t>POTŘEBA ENERGIE NA VYTÁPĚNÍ/OHŘEV TUV - BIOCENTRUM V2</t>
  </si>
  <si>
    <t>TECHNICKÉ PARAMETRY ELEKTROKOTLE</t>
  </si>
  <si>
    <t>VÝKON ELEKTROKOTLE</t>
  </si>
  <si>
    <t>POTŘEBA ENERGIE NA VYTÁPĚNÍ/OHŘEV TUV - BIOCENTRUM V3</t>
  </si>
  <si>
    <t>VÝKON TEPELNÉHO ČERPADLA (ZEMĚ/VODA)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</si>
</sst>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\ &quot;Kč&quot;"/>
    <numFmt numFmtId="166" formatCode="#,##0\ &quot;Kč&quot;"/>
    <numFmt numFmtId="167" formatCode="#,##0.0000"/>
  </numFmts>
  <fonts count="3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C55A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Arial"/>
      <family val="2"/>
      <charset val="238"/>
    </font>
    <font>
      <sz val="11"/>
      <color rgb="FF2E75B6"/>
      <name val="Calibri"/>
      <family val="2"/>
      <charset val="238"/>
    </font>
    <font>
      <sz val="11"/>
      <color rgb="FF2F5597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b/>
      <sz val="16"/>
      <color rgb="FF00B0F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9EB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5" xfId="0" applyFont="1" applyBorder="1"/>
    <xf numFmtId="0" fontId="22" fillId="0" borderId="6" xfId="0" applyFont="1" applyBorder="1"/>
    <xf numFmtId="0" fontId="22" fillId="0" borderId="7" xfId="0" applyFont="1" applyBorder="1"/>
    <xf numFmtId="0" fontId="23" fillId="0" borderId="0" xfId="0" applyFont="1"/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5" fillId="0" borderId="0" xfId="0" applyFont="1"/>
    <xf numFmtId="164" fontId="25" fillId="0" borderId="0" xfId="0" applyNumberFormat="1" applyFont="1"/>
    <xf numFmtId="3" fontId="19" fillId="0" borderId="0" xfId="0" applyNumberFormat="1" applyFont="1"/>
    <xf numFmtId="3" fontId="22" fillId="0" borderId="6" xfId="0" applyNumberFormat="1" applyFont="1" applyBorder="1"/>
    <xf numFmtId="0" fontId="24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17" xfId="0" applyFont="1" applyBorder="1" applyAlignment="1">
      <alignment horizontal="left"/>
    </xf>
    <xf numFmtId="0" fontId="16" fillId="0" borderId="0" xfId="0" applyFont="1" applyAlignment="1">
      <alignment horizontal="left"/>
    </xf>
    <xf numFmtId="165" fontId="22" fillId="0" borderId="0" xfId="0" applyNumberFormat="1" applyFont="1"/>
    <xf numFmtId="0" fontId="16" fillId="0" borderId="5" xfId="0" applyFont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 readingOrder="1"/>
    </xf>
    <xf numFmtId="0" fontId="5" fillId="2" borderId="20" xfId="0" applyFont="1" applyFill="1" applyBorder="1" applyAlignment="1">
      <alignment horizontal="center" vertical="center" wrapText="1" readingOrder="1"/>
    </xf>
    <xf numFmtId="0" fontId="5" fillId="2" borderId="21" xfId="0" applyFont="1" applyFill="1" applyBorder="1" applyAlignment="1">
      <alignment horizontal="center" vertical="center" wrapText="1" readingOrder="1"/>
    </xf>
    <xf numFmtId="0" fontId="8" fillId="2" borderId="18" xfId="0" applyFont="1" applyFill="1" applyBorder="1" applyAlignment="1">
      <alignment horizontal="left" wrapText="1" readingOrder="1"/>
    </xf>
    <xf numFmtId="0" fontId="6" fillId="2" borderId="22" xfId="0" applyFont="1" applyFill="1" applyBorder="1" applyAlignment="1">
      <alignment horizontal="left" wrapText="1" readingOrder="1"/>
    </xf>
    <xf numFmtId="0" fontId="6" fillId="2" borderId="23" xfId="0" applyFont="1" applyFill="1" applyBorder="1" applyAlignment="1">
      <alignment horizontal="left" wrapText="1" readingOrder="1"/>
    </xf>
    <xf numFmtId="0" fontId="6" fillId="2" borderId="24" xfId="0" applyFont="1" applyFill="1" applyBorder="1" applyAlignment="1">
      <alignment horizontal="left" wrapText="1" readingOrder="1"/>
    </xf>
    <xf numFmtId="0" fontId="7" fillId="2" borderId="25" xfId="0" applyFont="1" applyFill="1" applyBorder="1" applyAlignment="1">
      <alignment horizontal="left" wrapText="1" readingOrder="1"/>
    </xf>
    <xf numFmtId="0" fontId="8" fillId="2" borderId="26" xfId="0" applyFont="1" applyFill="1" applyBorder="1" applyAlignment="1">
      <alignment horizontal="left" wrapText="1" readingOrder="1"/>
    </xf>
    <xf numFmtId="0" fontId="9" fillId="2" borderId="27" xfId="0" applyFont="1" applyFill="1" applyBorder="1" applyAlignment="1">
      <alignment wrapText="1"/>
    </xf>
    <xf numFmtId="0" fontId="8" fillId="2" borderId="28" xfId="0" applyFont="1" applyFill="1" applyBorder="1" applyAlignment="1">
      <alignment horizontal="left" wrapText="1" readingOrder="1"/>
    </xf>
    <xf numFmtId="0" fontId="8" fillId="2" borderId="29" xfId="0" applyFont="1" applyFill="1" applyBorder="1" applyAlignment="1">
      <alignment horizontal="left" wrapText="1" readingOrder="1"/>
    </xf>
    <xf numFmtId="0" fontId="14" fillId="2" borderId="1" xfId="0" applyFont="1" applyFill="1" applyBorder="1" applyAlignment="1">
      <alignment horizontal="center" wrapText="1" readingOrder="1"/>
    </xf>
    <xf numFmtId="0" fontId="15" fillId="2" borderId="2" xfId="0" applyFont="1" applyFill="1" applyBorder="1" applyAlignment="1">
      <alignment horizontal="center" wrapText="1" readingOrder="1"/>
    </xf>
    <xf numFmtId="0" fontId="15" fillId="2" borderId="3" xfId="0" applyFont="1" applyFill="1" applyBorder="1" applyAlignment="1">
      <alignment horizontal="center" wrapText="1" readingOrder="1"/>
    </xf>
    <xf numFmtId="165" fontId="0" fillId="0" borderId="18" xfId="0" applyNumberFormat="1" applyBorder="1" applyAlignment="1">
      <alignment horizontal="center"/>
    </xf>
    <xf numFmtId="0" fontId="26" fillId="0" borderId="22" xfId="0" applyFont="1" applyBorder="1" applyAlignment="1">
      <alignment horizontal="left"/>
    </xf>
    <xf numFmtId="0" fontId="0" fillId="0" borderId="23" xfId="0" applyBorder="1"/>
    <xf numFmtId="0" fontId="0" fillId="0" borderId="24" xfId="0" applyBorder="1"/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26" fillId="0" borderId="27" xfId="0" applyNumberFormat="1" applyFont="1" applyBorder="1" applyAlignment="1">
      <alignment horizontal="center"/>
    </xf>
    <xf numFmtId="165" fontId="26" fillId="0" borderId="28" xfId="0" applyNumberFormat="1" applyFont="1" applyBorder="1" applyAlignment="1">
      <alignment horizontal="center"/>
    </xf>
    <xf numFmtId="165" fontId="26" fillId="0" borderId="29" xfId="0" applyNumberFormat="1" applyFont="1" applyBorder="1" applyAlignment="1">
      <alignment horizontal="center"/>
    </xf>
    <xf numFmtId="0" fontId="27" fillId="0" borderId="22" xfId="0" applyFont="1" applyBorder="1" applyAlignment="1">
      <alignment horizontal="left"/>
    </xf>
    <xf numFmtId="165" fontId="27" fillId="0" borderId="27" xfId="0" applyNumberFormat="1" applyFont="1" applyBorder="1" applyAlignment="1">
      <alignment horizontal="center"/>
    </xf>
    <xf numFmtId="165" fontId="27" fillId="0" borderId="28" xfId="0" applyNumberFormat="1" applyFont="1" applyBorder="1" applyAlignment="1">
      <alignment horizontal="center"/>
    </xf>
    <xf numFmtId="165" fontId="27" fillId="0" borderId="29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28" fillId="0" borderId="22" xfId="0" applyFont="1" applyBorder="1" applyAlignment="1">
      <alignment horizontal="left"/>
    </xf>
    <xf numFmtId="165" fontId="28" fillId="0" borderId="27" xfId="0" applyNumberFormat="1" applyFont="1" applyBorder="1" applyAlignment="1">
      <alignment horizontal="center"/>
    </xf>
    <xf numFmtId="165" fontId="28" fillId="0" borderId="28" xfId="0" applyNumberFormat="1" applyFont="1" applyBorder="1" applyAlignment="1">
      <alignment horizontal="center"/>
    </xf>
    <xf numFmtId="165" fontId="28" fillId="0" borderId="29" xfId="0" applyNumberFormat="1" applyFont="1" applyBorder="1" applyAlignment="1">
      <alignment horizontal="center"/>
    </xf>
    <xf numFmtId="166" fontId="22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wrapText="1" readingOrder="1"/>
    </xf>
    <xf numFmtId="0" fontId="6" fillId="0" borderId="22" xfId="0" applyFont="1" applyBorder="1" applyAlignment="1">
      <alignment horizontal="left" wrapText="1" readingOrder="1"/>
    </xf>
    <xf numFmtId="0" fontId="6" fillId="0" borderId="23" xfId="0" applyFont="1" applyBorder="1" applyAlignment="1">
      <alignment horizontal="left" wrapText="1" readingOrder="1"/>
    </xf>
    <xf numFmtId="0" fontId="6" fillId="0" borderId="24" xfId="0" applyFont="1" applyBorder="1" applyAlignment="1">
      <alignment horizontal="left" wrapText="1" readingOrder="1"/>
    </xf>
    <xf numFmtId="0" fontId="10" fillId="0" borderId="25" xfId="0" applyFont="1" applyBorder="1" applyAlignment="1">
      <alignment horizontal="left" wrapText="1" readingOrder="1"/>
    </xf>
    <xf numFmtId="0" fontId="11" fillId="0" borderId="18" xfId="0" applyFont="1" applyBorder="1" applyAlignment="1">
      <alignment horizontal="left" wrapText="1" readingOrder="1"/>
    </xf>
    <xf numFmtId="0" fontId="11" fillId="0" borderId="26" xfId="0" applyFont="1" applyBorder="1" applyAlignment="1">
      <alignment horizontal="left" wrapText="1" readingOrder="1"/>
    </xf>
    <xf numFmtId="0" fontId="10" fillId="0" borderId="27" xfId="0" applyFont="1" applyBorder="1" applyAlignment="1">
      <alignment horizontal="left" wrapText="1" readingOrder="1"/>
    </xf>
    <xf numFmtId="0" fontId="11" fillId="0" borderId="28" xfId="0" applyFont="1" applyBorder="1" applyAlignment="1">
      <alignment horizontal="left" wrapText="1" readingOrder="1"/>
    </xf>
    <xf numFmtId="0" fontId="11" fillId="0" borderId="29" xfId="0" applyFont="1" applyBorder="1" applyAlignment="1">
      <alignment horizontal="left" wrapText="1" readingOrder="1"/>
    </xf>
    <xf numFmtId="0" fontId="14" fillId="0" borderId="4" xfId="0" applyFont="1" applyBorder="1" applyAlignment="1">
      <alignment horizontal="center" vertical="center" wrapText="1" readingOrder="1"/>
    </xf>
    <xf numFmtId="0" fontId="15" fillId="0" borderId="4" xfId="0" applyFont="1" applyBorder="1" applyAlignment="1">
      <alignment horizontal="center" vertical="center" wrapText="1" readingOrder="1"/>
    </xf>
    <xf numFmtId="0" fontId="14" fillId="0" borderId="4" xfId="0" applyFont="1" applyBorder="1" applyAlignment="1">
      <alignment horizontal="center" wrapText="1" readingOrder="1"/>
    </xf>
    <xf numFmtId="0" fontId="15" fillId="0" borderId="4" xfId="0" applyFont="1" applyBorder="1" applyAlignment="1">
      <alignment horizontal="center" wrapText="1" readingOrder="1"/>
    </xf>
    <xf numFmtId="0" fontId="14" fillId="0" borderId="8" xfId="0" applyFont="1" applyBorder="1" applyAlignment="1">
      <alignment horizontal="center" wrapText="1" readingOrder="1"/>
    </xf>
    <xf numFmtId="0" fontId="15" fillId="0" borderId="8" xfId="0" applyFont="1" applyBorder="1" applyAlignment="1">
      <alignment horizontal="center" wrapText="1" readingOrder="1"/>
    </xf>
    <xf numFmtId="0" fontId="6" fillId="0" borderId="22" xfId="0" applyFont="1" applyBorder="1" applyAlignment="1">
      <alignment horizontal="center" wrapText="1" readingOrder="1"/>
    </xf>
    <xf numFmtId="0" fontId="8" fillId="0" borderId="23" xfId="0" applyFont="1" applyBorder="1" applyAlignment="1">
      <alignment horizontal="center" wrapText="1" readingOrder="1"/>
    </xf>
    <xf numFmtId="0" fontId="8" fillId="0" borderId="24" xfId="0" applyFont="1" applyBorder="1" applyAlignment="1">
      <alignment horizontal="center" wrapText="1" readingOrder="1"/>
    </xf>
    <xf numFmtId="0" fontId="9" fillId="0" borderId="2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 readingOrder="1"/>
    </xf>
    <xf numFmtId="0" fontId="8" fillId="0" borderId="26" xfId="0" applyFont="1" applyBorder="1" applyAlignment="1">
      <alignment horizontal="center" wrapText="1" readingOrder="1"/>
    </xf>
    <xf numFmtId="0" fontId="9" fillId="0" borderId="1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 readingOrder="1"/>
    </xf>
    <xf numFmtId="3" fontId="16" fillId="0" borderId="18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/>
    <xf numFmtId="0" fontId="0" fillId="0" borderId="28" xfId="0" applyBorder="1"/>
    <xf numFmtId="0" fontId="0" fillId="0" borderId="29" xfId="0" applyBorder="1"/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3" fontId="22" fillId="5" borderId="34" xfId="0" applyNumberFormat="1" applyFont="1" applyFill="1" applyBorder="1" applyAlignment="1">
      <alignment horizontal="center"/>
    </xf>
    <xf numFmtId="3" fontId="22" fillId="5" borderId="35" xfId="0" applyNumberFormat="1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3" fontId="22" fillId="6" borderId="37" xfId="0" applyNumberFormat="1" applyFont="1" applyFill="1" applyBorder="1" applyAlignment="1">
      <alignment horizontal="center"/>
    </xf>
    <xf numFmtId="3" fontId="22" fillId="6" borderId="38" xfId="0" applyNumberFormat="1" applyFont="1" applyFill="1" applyBorder="1" applyAlignment="1">
      <alignment horizontal="center"/>
    </xf>
    <xf numFmtId="3" fontId="22" fillId="6" borderId="39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3" fontId="29" fillId="0" borderId="1" xfId="0" applyNumberFormat="1" applyFont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 wrapText="1" readingOrder="1"/>
    </xf>
    <xf numFmtId="0" fontId="15" fillId="2" borderId="38" xfId="0" applyFont="1" applyFill="1" applyBorder="1" applyAlignment="1">
      <alignment horizontal="center" vertical="center" wrapText="1" readingOrder="1"/>
    </xf>
    <xf numFmtId="0" fontId="15" fillId="2" borderId="39" xfId="0" applyFont="1" applyFill="1" applyBorder="1" applyAlignment="1">
      <alignment horizontal="center" vertical="center" wrapText="1" readingOrder="1"/>
    </xf>
    <xf numFmtId="4" fontId="22" fillId="6" borderId="0" xfId="0" applyNumberFormat="1" applyFont="1" applyFill="1" applyAlignment="1">
      <alignment horizontal="center"/>
    </xf>
    <xf numFmtId="167" fontId="22" fillId="6" borderId="0" xfId="0" applyNumberFormat="1" applyFont="1" applyFill="1" applyAlignment="1">
      <alignment horizontal="center"/>
    </xf>
    <xf numFmtId="3" fontId="33" fillId="0" borderId="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166" fontId="0" fillId="0" borderId="0" xfId="0" applyNumberFormat="1"/>
    <xf numFmtId="2" fontId="0" fillId="0" borderId="0" xfId="0" applyNumberFormat="1"/>
    <xf numFmtId="0" fontId="32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 readingOrder="1"/>
    </xf>
    <xf numFmtId="0" fontId="34" fillId="0" borderId="0" xfId="0" applyFont="1" applyAlignment="1">
      <alignment horizontal="left" wrapText="1"/>
    </xf>
    <xf numFmtId="0" fontId="17" fillId="3" borderId="5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 readingOrder="1"/>
    </xf>
    <xf numFmtId="9" fontId="5" fillId="0" borderId="9" xfId="0" applyNumberFormat="1" applyFont="1" applyBorder="1" applyAlignment="1">
      <alignment horizontal="center" vertical="center" wrapText="1" readingOrder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topLeftCell="A65" zoomScale="130" zoomScaleNormal="130" zoomScaleSheetLayoutView="130" workbookViewId="0">
      <selection activeCell="A78" sqref="A78"/>
    </sheetView>
  </sheetViews>
  <sheetFormatPr defaultRowHeight="15"/>
  <cols>
    <col min="1" max="1" width="13.85546875" customWidth="1"/>
    <col min="2" max="5" width="30.7109375" customWidth="1"/>
    <col min="7" max="7" width="13.140625" bestFit="1" customWidth="1"/>
  </cols>
  <sheetData>
    <row r="1" spans="1:10" ht="21.75" thickBot="1">
      <c r="B1" s="126" t="s">
        <v>0</v>
      </c>
      <c r="C1" s="127"/>
      <c r="D1" s="127"/>
      <c r="E1" s="128"/>
    </row>
    <row r="2" spans="1:10" ht="42.75" thickBot="1">
      <c r="A2" s="25" t="s">
        <v>1</v>
      </c>
      <c r="B2" s="26" t="s">
        <v>2</v>
      </c>
      <c r="C2" s="27" t="s">
        <v>3</v>
      </c>
      <c r="D2" s="27" t="s">
        <v>4</v>
      </c>
      <c r="E2" s="28" t="s">
        <v>5</v>
      </c>
    </row>
    <row r="3" spans="1:10">
      <c r="A3" s="3" t="s">
        <v>6</v>
      </c>
      <c r="B3" s="30" t="s">
        <v>7</v>
      </c>
      <c r="C3" s="31" t="s">
        <v>8</v>
      </c>
      <c r="D3" s="31" t="s">
        <v>9</v>
      </c>
      <c r="E3" s="32" t="s">
        <v>9</v>
      </c>
    </row>
    <row r="4" spans="1:10">
      <c r="A4" s="3" t="s">
        <v>10</v>
      </c>
      <c r="B4" s="33" t="s">
        <v>11</v>
      </c>
      <c r="C4" s="29" t="s">
        <v>12</v>
      </c>
      <c r="D4" s="29" t="s">
        <v>13</v>
      </c>
      <c r="E4" s="34" t="s">
        <v>14</v>
      </c>
    </row>
    <row r="5" spans="1:10">
      <c r="A5" s="3" t="s">
        <v>15</v>
      </c>
      <c r="B5" s="33" t="s">
        <v>16</v>
      </c>
      <c r="C5" s="29" t="s">
        <v>17</v>
      </c>
      <c r="D5" s="29" t="s">
        <v>17</v>
      </c>
      <c r="E5" s="34" t="s">
        <v>17</v>
      </c>
    </row>
    <row r="6" spans="1:10" ht="15.75" thickBot="1">
      <c r="A6" s="3" t="s">
        <v>18</v>
      </c>
      <c r="B6" s="35"/>
      <c r="C6" s="36" t="s">
        <v>19</v>
      </c>
      <c r="D6" s="36" t="s">
        <v>19</v>
      </c>
      <c r="E6" s="37" t="s">
        <v>19</v>
      </c>
    </row>
    <row r="7" spans="1:10" ht="15.75" thickBot="1">
      <c r="A7" s="3"/>
      <c r="B7" s="61"/>
      <c r="C7" s="62"/>
      <c r="D7" s="62"/>
      <c r="E7" s="62"/>
      <c r="G7" s="139" t="s">
        <v>20</v>
      </c>
      <c r="H7" s="139"/>
      <c r="I7" s="139"/>
      <c r="J7" s="139"/>
    </row>
    <row r="8" spans="1:10">
      <c r="B8" s="63" t="s">
        <v>21</v>
      </c>
      <c r="C8" s="64" t="s">
        <v>22</v>
      </c>
      <c r="D8" s="64" t="s">
        <v>22</v>
      </c>
      <c r="E8" s="65" t="s">
        <v>22</v>
      </c>
      <c r="G8">
        <f>3*1050+512+520</f>
        <v>4182</v>
      </c>
    </row>
    <row r="9" spans="1:10">
      <c r="B9" s="66" t="s">
        <v>23</v>
      </c>
      <c r="C9" s="67" t="s">
        <v>24</v>
      </c>
      <c r="D9" s="67" t="s">
        <v>24</v>
      </c>
      <c r="E9" s="68" t="s">
        <v>24</v>
      </c>
      <c r="G9">
        <f>1050+4*480+520</f>
        <v>3490</v>
      </c>
    </row>
    <row r="10" spans="1:10">
      <c r="B10" s="66" t="s">
        <v>25</v>
      </c>
      <c r="C10" s="67" t="s">
        <v>26</v>
      </c>
      <c r="D10" s="67" t="s">
        <v>26</v>
      </c>
      <c r="E10" s="68" t="s">
        <v>26</v>
      </c>
      <c r="G10">
        <f t="shared" ref="G10:G11" si="0">1050+4*480+520</f>
        <v>3490</v>
      </c>
    </row>
    <row r="11" spans="1:10" ht="15.75" thickBot="1">
      <c r="B11" s="69" t="s">
        <v>27</v>
      </c>
      <c r="C11" s="70" t="s">
        <v>27</v>
      </c>
      <c r="D11" s="70" t="s">
        <v>27</v>
      </c>
      <c r="E11" s="71" t="s">
        <v>27</v>
      </c>
      <c r="G11">
        <f t="shared" si="0"/>
        <v>3490</v>
      </c>
    </row>
    <row r="12" spans="1:10" ht="21.75" thickBot="1">
      <c r="B12" s="150" t="s">
        <v>28</v>
      </c>
      <c r="C12" s="151" t="s">
        <v>29</v>
      </c>
      <c r="D12" s="151" t="s">
        <v>30</v>
      </c>
      <c r="E12" s="151" t="s">
        <v>31</v>
      </c>
    </row>
    <row r="13" spans="1:10" ht="16.5" thickBot="1">
      <c r="B13" s="72" t="s">
        <v>32</v>
      </c>
      <c r="C13" s="73" t="s">
        <v>33</v>
      </c>
      <c r="D13" s="73" t="s">
        <v>34</v>
      </c>
      <c r="E13" s="73" t="s">
        <v>35</v>
      </c>
    </row>
    <row r="14" spans="1:10" ht="16.5" thickBot="1">
      <c r="B14" s="74" t="s">
        <v>36</v>
      </c>
      <c r="C14" s="75" t="s">
        <v>37</v>
      </c>
      <c r="D14" s="75" t="s">
        <v>38</v>
      </c>
      <c r="E14" s="75" t="s">
        <v>39</v>
      </c>
    </row>
    <row r="15" spans="1:10" ht="16.5" thickBot="1">
      <c r="B15" s="76"/>
      <c r="C15" s="77"/>
      <c r="D15" s="77"/>
      <c r="E15" s="77"/>
    </row>
    <row r="16" spans="1:10" ht="15.75" thickBot="1">
      <c r="B16" s="129" t="s">
        <v>40</v>
      </c>
      <c r="C16" s="130"/>
      <c r="D16" s="130"/>
      <c r="E16" s="131"/>
    </row>
    <row r="17" spans="1:5">
      <c r="B17" s="78" t="s">
        <v>41</v>
      </c>
      <c r="C17" s="79" t="s">
        <v>42</v>
      </c>
      <c r="D17" s="79" t="s">
        <v>43</v>
      </c>
      <c r="E17" s="80" t="s">
        <v>43</v>
      </c>
    </row>
    <row r="18" spans="1:5" ht="30">
      <c r="B18" s="81"/>
      <c r="C18" s="82" t="s">
        <v>44</v>
      </c>
      <c r="D18" s="82" t="s">
        <v>44</v>
      </c>
      <c r="E18" s="83" t="s">
        <v>44</v>
      </c>
    </row>
    <row r="19" spans="1:5">
      <c r="B19" s="81"/>
      <c r="C19" s="84"/>
      <c r="D19" s="84"/>
      <c r="E19" s="83" t="s">
        <v>45</v>
      </c>
    </row>
    <row r="20" spans="1:5" ht="30">
      <c r="B20" s="81"/>
      <c r="C20" s="84"/>
      <c r="D20" s="84"/>
      <c r="E20" s="83" t="s">
        <v>46</v>
      </c>
    </row>
    <row r="21" spans="1:5">
      <c r="B21" s="81"/>
      <c r="C21" s="84"/>
      <c r="D21" s="84"/>
      <c r="E21" s="83" t="s">
        <v>47</v>
      </c>
    </row>
    <row r="22" spans="1:5">
      <c r="B22" s="81"/>
      <c r="C22" s="84"/>
      <c r="D22" s="84"/>
      <c r="E22" s="83" t="s">
        <v>48</v>
      </c>
    </row>
    <row r="23" spans="1:5" ht="15.75" thickBot="1">
      <c r="B23" s="85"/>
      <c r="C23" s="86"/>
      <c r="D23" s="86"/>
      <c r="E23" s="87"/>
    </row>
    <row r="24" spans="1:5" ht="16.5" thickBot="1">
      <c r="B24" s="38" t="s">
        <v>49</v>
      </c>
      <c r="C24" s="39" t="s">
        <v>50</v>
      </c>
      <c r="D24" s="39" t="s">
        <v>51</v>
      </c>
      <c r="E24" s="40" t="s">
        <v>51</v>
      </c>
    </row>
    <row r="25" spans="1:5">
      <c r="A25" t="s">
        <v>52</v>
      </c>
    </row>
    <row r="26" spans="1:5">
      <c r="A26" s="125" t="s">
        <v>53</v>
      </c>
      <c r="B26" s="124"/>
      <c r="C26" s="124"/>
      <c r="D26" s="124"/>
      <c r="E26" s="124"/>
    </row>
    <row r="27" spans="1:5">
      <c r="A27" s="125" t="s">
        <v>54</v>
      </c>
      <c r="B27" s="124"/>
      <c r="C27" s="124"/>
      <c r="D27" s="124"/>
      <c r="E27" s="124"/>
    </row>
    <row r="28" spans="1:5">
      <c r="A28" s="125" t="s">
        <v>55</v>
      </c>
      <c r="B28" s="124"/>
      <c r="C28" s="124"/>
      <c r="D28" s="124"/>
      <c r="E28" s="124"/>
    </row>
    <row r="29" spans="1:5" ht="15.75" customHeight="1">
      <c r="A29" s="140" t="s">
        <v>56</v>
      </c>
      <c r="B29" s="140"/>
      <c r="C29" s="140"/>
      <c r="D29" s="140"/>
      <c r="E29" s="140"/>
    </row>
    <row r="30" spans="1:5" ht="31.5" customHeight="1">
      <c r="A30" s="140" t="s">
        <v>57</v>
      </c>
      <c r="B30" s="140"/>
      <c r="C30" s="140"/>
      <c r="D30" s="140"/>
      <c r="E30" s="140"/>
    </row>
    <row r="31" spans="1:5" ht="15.75" thickBot="1"/>
    <row r="32" spans="1:5" ht="75" customHeight="1" thickBot="1">
      <c r="A32" t="s">
        <v>58</v>
      </c>
      <c r="B32" s="141" t="s">
        <v>59</v>
      </c>
      <c r="C32" s="142"/>
      <c r="D32" s="142"/>
      <c r="E32" s="143"/>
    </row>
    <row r="33" spans="2:7" ht="15.75" thickBot="1">
      <c r="B33" s="23" t="s">
        <v>60</v>
      </c>
      <c r="C33" s="23"/>
      <c r="D33" s="23"/>
      <c r="E33" s="23"/>
    </row>
    <row r="34" spans="2:7" ht="21.75" thickBot="1">
      <c r="B34" s="26" t="s">
        <v>61</v>
      </c>
      <c r="C34" s="27" t="s">
        <v>3</v>
      </c>
      <c r="D34" s="27" t="s">
        <v>4</v>
      </c>
      <c r="E34" s="28" t="s">
        <v>5</v>
      </c>
    </row>
    <row r="35" spans="2:7">
      <c r="B35" s="97" t="s">
        <v>62</v>
      </c>
      <c r="C35" s="98" t="s">
        <v>62</v>
      </c>
      <c r="D35" s="98" t="s">
        <v>63</v>
      </c>
      <c r="E35" s="99" t="s">
        <v>63</v>
      </c>
    </row>
    <row r="36" spans="2:7">
      <c r="B36" s="89">
        <f>SS!C17</f>
        <v>5792424.75</v>
      </c>
      <c r="C36" s="88">
        <f>'V1'!C17</f>
        <v>1930808.2500000005</v>
      </c>
      <c r="D36" s="88">
        <v>0</v>
      </c>
      <c r="E36" s="90">
        <v>0</v>
      </c>
    </row>
    <row r="37" spans="2:7" ht="15.75" thickBot="1">
      <c r="B37" s="92" t="s">
        <v>64</v>
      </c>
      <c r="C37" s="95"/>
      <c r="D37" s="95"/>
      <c r="E37" s="96"/>
    </row>
    <row r="38" spans="2:7" ht="15.75" thickBot="1">
      <c r="B38" s="100">
        <f>B36</f>
        <v>5792424.75</v>
      </c>
      <c r="C38" s="101">
        <f t="shared" ref="C38:E38" si="1">C36</f>
        <v>1930808.2500000005</v>
      </c>
      <c r="D38" s="101">
        <f t="shared" si="1"/>
        <v>0</v>
      </c>
      <c r="E38" s="102">
        <f t="shared" si="1"/>
        <v>0</v>
      </c>
    </row>
    <row r="39" spans="2:7" ht="15.75" thickBot="1"/>
    <row r="40" spans="2:7">
      <c r="B40" s="103" t="s">
        <v>65</v>
      </c>
      <c r="C40" s="104" t="s">
        <v>65</v>
      </c>
      <c r="D40" s="104" t="s">
        <v>65</v>
      </c>
      <c r="E40" s="105" t="s">
        <v>65</v>
      </c>
    </row>
    <row r="41" spans="2:7">
      <c r="B41" s="89">
        <f>SS!C21</f>
        <v>7276.5000000000009</v>
      </c>
      <c r="C41" s="88">
        <f>'V1'!C21</f>
        <v>2425.5000000000005</v>
      </c>
      <c r="D41" s="88">
        <f>'V2'!C17</f>
        <v>2736000</v>
      </c>
      <c r="E41" s="90">
        <f>'V3'!C17</f>
        <v>478285.71428571432</v>
      </c>
    </row>
    <row r="42" spans="2:7">
      <c r="B42" s="89">
        <f>SS!C38</f>
        <v>419695.71428571432</v>
      </c>
      <c r="C42" s="88">
        <f>'V1'!C38</f>
        <v>1807920.0000000002</v>
      </c>
      <c r="D42" s="88">
        <f>'V2'!C34</f>
        <v>1807920.0000000002</v>
      </c>
      <c r="E42" s="90">
        <f>'V3'!C34</f>
        <v>1807920.0000000002</v>
      </c>
    </row>
    <row r="43" spans="2:7">
      <c r="B43" s="91">
        <v>0</v>
      </c>
      <c r="C43" s="88">
        <f>'V1'!C55</f>
        <v>179357.14285714287</v>
      </c>
      <c r="D43" s="88">
        <f>'V2'!C51</f>
        <v>179357.14285714287</v>
      </c>
      <c r="E43" s="90">
        <f>'V3'!C51</f>
        <v>179357.14285714287</v>
      </c>
    </row>
    <row r="44" spans="2:7" ht="15.75" thickBot="1">
      <c r="B44" s="92" t="s">
        <v>66</v>
      </c>
      <c r="C44" s="93"/>
      <c r="D44" s="93"/>
      <c r="E44" s="94"/>
    </row>
    <row r="45" spans="2:7" ht="15.75" thickBot="1">
      <c r="B45" s="106">
        <f>SUM(B41:B43)</f>
        <v>426972.21428571432</v>
      </c>
      <c r="C45" s="107">
        <f t="shared" ref="C45:E45" si="2">SUM(C41:C43)</f>
        <v>1989702.6428571432</v>
      </c>
      <c r="D45" s="107">
        <f t="shared" si="2"/>
        <v>4723277.1428571427</v>
      </c>
      <c r="E45" s="108">
        <f t="shared" si="2"/>
        <v>2465562.8571428573</v>
      </c>
      <c r="G45" s="116">
        <f>D45/E45</f>
        <v>1.9156993419062815</v>
      </c>
    </row>
    <row r="46" spans="2:7" ht="45.75" thickBot="1">
      <c r="B46" s="109" t="s">
        <v>67</v>
      </c>
      <c r="C46" s="110"/>
      <c r="D46" s="110"/>
      <c r="E46" s="111"/>
      <c r="G46" s="117"/>
    </row>
    <row r="47" spans="2:7" ht="21.75" thickBot="1">
      <c r="B47" s="112">
        <f>B38+B45</f>
        <v>6219396.9642857146</v>
      </c>
      <c r="C47" s="112">
        <f>C38+C45</f>
        <v>3920510.8928571437</v>
      </c>
      <c r="D47" s="118">
        <f>D38+D45</f>
        <v>4723277.1428571427</v>
      </c>
      <c r="E47" s="119">
        <f>E38+E45</f>
        <v>2465562.8571428573</v>
      </c>
      <c r="G47" s="116">
        <f>B47/E47</f>
        <v>2.5225059447451583</v>
      </c>
    </row>
    <row r="48" spans="2:7" ht="15.75" thickBot="1"/>
    <row r="49" spans="1:7" ht="21.75" thickBot="1">
      <c r="B49" s="126" t="s">
        <v>68</v>
      </c>
      <c r="C49" s="127"/>
      <c r="D49" s="127"/>
      <c r="E49" s="128"/>
    </row>
    <row r="50" spans="1:7" ht="15.75">
      <c r="B50" s="132" t="s">
        <v>69</v>
      </c>
      <c r="C50" s="133"/>
      <c r="D50" s="133"/>
      <c r="E50" s="134"/>
    </row>
    <row r="51" spans="1:7" ht="16.5" thickBot="1">
      <c r="B51" s="135" t="s">
        <v>70</v>
      </c>
      <c r="C51" s="136"/>
      <c r="D51" s="136"/>
      <c r="E51" s="137"/>
    </row>
    <row r="52" spans="1:7" ht="16.5" thickBot="1">
      <c r="B52" s="113" t="s">
        <v>61</v>
      </c>
      <c r="C52" s="114" t="s">
        <v>3</v>
      </c>
      <c r="D52" s="114" t="s">
        <v>4</v>
      </c>
      <c r="E52" s="115" t="s">
        <v>5</v>
      </c>
    </row>
    <row r="53" spans="1:7">
      <c r="B53" s="42" t="s">
        <v>71</v>
      </c>
      <c r="C53" s="43"/>
      <c r="D53" s="43"/>
      <c r="E53" s="44"/>
      <c r="G53" s="24"/>
    </row>
    <row r="54" spans="1:7">
      <c r="B54" s="45">
        <f>B38*G54</f>
        <v>4286394.3150000004</v>
      </c>
      <c r="C54" s="41">
        <f>C38*G54</f>
        <v>1428798.1050000002</v>
      </c>
      <c r="D54" s="41">
        <f>D38*G54</f>
        <v>0</v>
      </c>
      <c r="E54" s="46">
        <f>E38*G54</f>
        <v>0</v>
      </c>
      <c r="F54" t="s">
        <v>72</v>
      </c>
      <c r="G54" s="24">
        <v>0.74</v>
      </c>
    </row>
    <row r="55" spans="1:7">
      <c r="B55" s="45">
        <f>B45*G55</f>
        <v>917990.26071428577</v>
      </c>
      <c r="C55" s="41">
        <f>C45*G55</f>
        <v>4277860.6821428575</v>
      </c>
      <c r="D55" s="41">
        <f>D45*G55</f>
        <v>10155045.857142856</v>
      </c>
      <c r="E55" s="46">
        <f>E45*G55</f>
        <v>5300960.1428571427</v>
      </c>
      <c r="F55" t="s">
        <v>73</v>
      </c>
      <c r="G55" s="24">
        <v>2.15</v>
      </c>
    </row>
    <row r="56" spans="1:7" ht="15.75" thickBot="1">
      <c r="A56" s="3" t="s">
        <v>74</v>
      </c>
      <c r="B56" s="47">
        <f>B55+B54</f>
        <v>5204384.5757142864</v>
      </c>
      <c r="C56" s="48">
        <f t="shared" ref="C56:E56" si="3">C55+C54</f>
        <v>5706658.7871428579</v>
      </c>
      <c r="D56" s="48">
        <f t="shared" si="3"/>
        <v>10155045.857142856</v>
      </c>
      <c r="E56" s="49">
        <f t="shared" si="3"/>
        <v>5300960.1428571427</v>
      </c>
    </row>
    <row r="57" spans="1:7">
      <c r="B57" s="50" t="s">
        <v>75</v>
      </c>
      <c r="C57" s="43"/>
      <c r="D57" s="43"/>
      <c r="E57" s="44"/>
      <c r="G57" s="24"/>
    </row>
    <row r="58" spans="1:7">
      <c r="B58" s="45">
        <f>B38*G58</f>
        <v>5792424.75</v>
      </c>
      <c r="C58" s="41">
        <f>C38*G58</f>
        <v>1930808.2500000005</v>
      </c>
      <c r="D58" s="41">
        <f>D38*G58</f>
        <v>0</v>
      </c>
      <c r="E58" s="46">
        <f>E38*G58</f>
        <v>0</v>
      </c>
      <c r="F58" t="s">
        <v>72</v>
      </c>
      <c r="G58" s="24">
        <v>1</v>
      </c>
    </row>
    <row r="59" spans="1:7">
      <c r="B59" s="45">
        <f>B45*G59</f>
        <v>982036.09285714291</v>
      </c>
      <c r="C59" s="41">
        <f>C45*G59</f>
        <v>4576316.0785714285</v>
      </c>
      <c r="D59" s="41">
        <f>D45*G59</f>
        <v>10863537.428571427</v>
      </c>
      <c r="E59" s="46">
        <f>E45*G59</f>
        <v>5670794.5714285709</v>
      </c>
      <c r="F59" t="s">
        <v>73</v>
      </c>
      <c r="G59" s="24">
        <v>2.2999999999999998</v>
      </c>
    </row>
    <row r="60" spans="1:7" ht="15.75" thickBot="1">
      <c r="A60" s="3" t="s">
        <v>74</v>
      </c>
      <c r="B60" s="51">
        <f>B59+B58</f>
        <v>6774460.8428571429</v>
      </c>
      <c r="C60" s="52">
        <f t="shared" ref="C60" si="4">C59+C58</f>
        <v>6507124.3285714295</v>
      </c>
      <c r="D60" s="52">
        <f t="shared" ref="D60" si="5">D59+D58</f>
        <v>10863537.428571427</v>
      </c>
      <c r="E60" s="53">
        <f t="shared" ref="E60" si="6">E59+E58</f>
        <v>5670794.5714285709</v>
      </c>
    </row>
    <row r="61" spans="1:7">
      <c r="B61" s="55" t="s">
        <v>76</v>
      </c>
      <c r="C61" s="43"/>
      <c r="D61" s="43"/>
      <c r="E61" s="44"/>
      <c r="G61" s="24"/>
    </row>
    <row r="62" spans="1:7">
      <c r="B62" s="45">
        <f>B38*G62</f>
        <v>8688637.125</v>
      </c>
      <c r="C62" s="41">
        <f>C38*G62</f>
        <v>2896212.3750000009</v>
      </c>
      <c r="D62" s="41">
        <f>D38*G62</f>
        <v>0</v>
      </c>
      <c r="E62" s="46">
        <f>E38*G62</f>
        <v>0</v>
      </c>
      <c r="F62" t="s">
        <v>72</v>
      </c>
      <c r="G62" s="24">
        <v>1.5</v>
      </c>
    </row>
    <row r="63" spans="1:7">
      <c r="B63" s="45">
        <f>B45*G63</f>
        <v>1110127.7571428572</v>
      </c>
      <c r="C63" s="41">
        <f>C45*G63</f>
        <v>5173226.8714285726</v>
      </c>
      <c r="D63" s="41">
        <f>D45*G63</f>
        <v>12280520.571428571</v>
      </c>
      <c r="E63" s="46">
        <f>E45*G63</f>
        <v>6410463.4285714291</v>
      </c>
      <c r="F63" t="s">
        <v>73</v>
      </c>
      <c r="G63" s="24">
        <v>2.6</v>
      </c>
    </row>
    <row r="64" spans="1:7" ht="15.75" thickBot="1">
      <c r="A64" s="3" t="s">
        <v>74</v>
      </c>
      <c r="B64" s="56">
        <f>B63+B62</f>
        <v>9798764.8821428567</v>
      </c>
      <c r="C64" s="57">
        <f t="shared" ref="C64" si="7">C63+C62</f>
        <v>8069439.2464285735</v>
      </c>
      <c r="D64" s="57">
        <f t="shared" ref="D64" si="8">D63+D62</f>
        <v>12280520.571428571</v>
      </c>
      <c r="E64" s="58">
        <f t="shared" ref="E64" si="9">E63+E62</f>
        <v>6410463.4285714291</v>
      </c>
    </row>
    <row r="67" spans="1:8">
      <c r="B67" s="23" t="s">
        <v>77</v>
      </c>
    </row>
    <row r="68" spans="1:8">
      <c r="B68" s="54">
        <v>29800000</v>
      </c>
      <c r="C68" s="54">
        <f>B68*1.33</f>
        <v>39634000</v>
      </c>
      <c r="D68" s="54">
        <f>B68*1.31</f>
        <v>39038000</v>
      </c>
      <c r="E68" s="54">
        <v>60900000</v>
      </c>
      <c r="G68" s="120">
        <f>E68-D68</f>
        <v>21862000</v>
      </c>
    </row>
    <row r="69" spans="1:8">
      <c r="A69" s="1" t="s">
        <v>78</v>
      </c>
      <c r="B69" s="60">
        <f>B68-B68</f>
        <v>0</v>
      </c>
      <c r="C69" s="59">
        <f>B68-C68</f>
        <v>-9834000</v>
      </c>
      <c r="D69" s="59">
        <f>B68-D68</f>
        <v>-9238000</v>
      </c>
      <c r="E69" s="59">
        <f>B68-E68</f>
        <v>-31100000</v>
      </c>
      <c r="F69" s="2"/>
      <c r="G69" s="121">
        <f>G68/(D64-E64)</f>
        <v>3.7243249031403938</v>
      </c>
      <c r="H69" t="s">
        <v>79</v>
      </c>
    </row>
    <row r="70" spans="1:8" ht="81.75" customHeight="1">
      <c r="A70" s="123" t="s">
        <v>80</v>
      </c>
      <c r="B70" s="138" t="s">
        <v>81</v>
      </c>
      <c r="C70" s="138"/>
      <c r="D70" s="138"/>
      <c r="E70" s="138"/>
      <c r="G70" s="120">
        <f>E68-B68</f>
        <v>31100000</v>
      </c>
    </row>
    <row r="71" spans="1:8" ht="77.25" customHeight="1">
      <c r="A71" s="123" t="s">
        <v>82</v>
      </c>
      <c r="B71" s="138" t="s">
        <v>83</v>
      </c>
      <c r="C71" s="138"/>
      <c r="D71" s="138"/>
      <c r="E71" s="138"/>
      <c r="G71" s="121">
        <f>G70/(B64-E64)</f>
        <v>9.1786402202257271</v>
      </c>
      <c r="H71" t="s">
        <v>79</v>
      </c>
    </row>
    <row r="72" spans="1:8" ht="15" customHeight="1">
      <c r="A72" s="122"/>
      <c r="B72" s="122"/>
      <c r="C72" s="122"/>
      <c r="D72" s="122"/>
      <c r="E72" s="122"/>
    </row>
    <row r="73" spans="1:8" ht="75.75" customHeight="1">
      <c r="A73" s="138" t="s">
        <v>84</v>
      </c>
      <c r="B73" s="138"/>
      <c r="C73" s="138"/>
      <c r="D73" s="138"/>
      <c r="E73" s="138"/>
    </row>
    <row r="74" spans="1:8">
      <c r="B74" s="2"/>
    </row>
  </sheetData>
  <mergeCells count="12">
    <mergeCell ref="A73:E73"/>
    <mergeCell ref="G7:J7"/>
    <mergeCell ref="B70:E70"/>
    <mergeCell ref="B71:E71"/>
    <mergeCell ref="A29:E29"/>
    <mergeCell ref="A30:E30"/>
    <mergeCell ref="B32:E32"/>
    <mergeCell ref="B1:E1"/>
    <mergeCell ref="B16:E16"/>
    <mergeCell ref="B50:E50"/>
    <mergeCell ref="B49:E49"/>
    <mergeCell ref="B51:E51"/>
  </mergeCells>
  <pageMargins left="0.7" right="0.7" top="0.78740157499999996" bottom="0.78740157499999996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topLeftCell="A9" zoomScale="115" zoomScaleNormal="115" zoomScaleSheetLayoutView="160" workbookViewId="0">
      <selection activeCell="F47" sqref="F47"/>
    </sheetView>
  </sheetViews>
  <sheetFormatPr defaultRowHeight="15"/>
  <cols>
    <col min="1" max="1" width="44" customWidth="1"/>
    <col min="3" max="3" width="13.42578125" bestFit="1" customWidth="1"/>
    <col min="5" max="5" width="9.7109375" bestFit="1" customWidth="1"/>
  </cols>
  <sheetData>
    <row r="1" spans="1:5" ht="21.75" thickBot="1">
      <c r="A1" s="147" t="s">
        <v>85</v>
      </c>
      <c r="B1" s="148"/>
      <c r="C1" s="148"/>
      <c r="D1" s="148"/>
      <c r="E1" s="149"/>
    </row>
    <row r="2" spans="1:5" ht="15.75" thickBot="1"/>
    <row r="3" spans="1:5" ht="16.5" thickBot="1">
      <c r="A3" s="144" t="s">
        <v>86</v>
      </c>
      <c r="B3" s="145"/>
      <c r="C3" s="145"/>
      <c r="D3" s="145"/>
      <c r="E3" s="146"/>
    </row>
    <row r="4" spans="1:5">
      <c r="A4" s="2" t="s">
        <v>87</v>
      </c>
    </row>
    <row r="5" spans="1:5">
      <c r="A5" s="9" t="s">
        <v>88</v>
      </c>
      <c r="C5" s="16">
        <v>847</v>
      </c>
      <c r="D5" s="4" t="s">
        <v>89</v>
      </c>
    </row>
    <row r="6" spans="1:5">
      <c r="A6" s="9" t="s">
        <v>90</v>
      </c>
      <c r="C6" s="4">
        <v>3</v>
      </c>
      <c r="D6" s="4" t="s">
        <v>91</v>
      </c>
    </row>
    <row r="7" spans="1:5">
      <c r="A7" s="9" t="s">
        <v>92</v>
      </c>
      <c r="C7" s="4">
        <v>83</v>
      </c>
      <c r="D7" s="4" t="s">
        <v>93</v>
      </c>
    </row>
    <row r="8" spans="1:5">
      <c r="A8" s="9" t="s">
        <v>94</v>
      </c>
      <c r="C8" s="4">
        <v>0.98</v>
      </c>
      <c r="D8" s="4" t="s">
        <v>91</v>
      </c>
    </row>
    <row r="9" spans="1:5">
      <c r="A9" s="9" t="s">
        <v>95</v>
      </c>
      <c r="C9" s="4">
        <v>10</v>
      </c>
      <c r="D9" s="4" t="s">
        <v>96</v>
      </c>
    </row>
    <row r="10" spans="1:5">
      <c r="A10" s="9" t="s">
        <v>97</v>
      </c>
      <c r="C10" s="4">
        <v>225</v>
      </c>
      <c r="D10" s="4" t="s">
        <v>98</v>
      </c>
    </row>
    <row r="11" spans="1:5">
      <c r="A11" s="9" t="s">
        <v>99</v>
      </c>
      <c r="C11" s="4">
        <v>1</v>
      </c>
      <c r="D11" s="4"/>
    </row>
    <row r="12" spans="1:5">
      <c r="A12" s="9"/>
      <c r="C12" s="4"/>
      <c r="D12" s="4"/>
    </row>
    <row r="13" spans="1:5">
      <c r="A13" s="9" t="s">
        <v>100</v>
      </c>
      <c r="C13" s="18">
        <f>C6*C7*C8*C9*C10*C11</f>
        <v>549045</v>
      </c>
      <c r="D13" s="4" t="s">
        <v>101</v>
      </c>
    </row>
    <row r="14" spans="1:5">
      <c r="A14" s="9"/>
    </row>
    <row r="15" spans="1:5">
      <c r="A15" s="9" t="s">
        <v>102</v>
      </c>
      <c r="C15" s="4">
        <v>10.55</v>
      </c>
      <c r="D15" s="4" t="s">
        <v>103</v>
      </c>
    </row>
    <row r="16" spans="1:5" ht="15.75" thickBot="1"/>
    <row r="17" spans="1:5" ht="15.75" thickBot="1">
      <c r="A17" s="6" t="s">
        <v>104</v>
      </c>
      <c r="B17" s="7"/>
      <c r="C17" s="19">
        <f>C13*C15</f>
        <v>5792424.75</v>
      </c>
      <c r="D17" s="7" t="s">
        <v>105</v>
      </c>
      <c r="E17" s="8" t="s">
        <v>106</v>
      </c>
    </row>
    <row r="19" spans="1:5">
      <c r="A19" s="2" t="s">
        <v>107</v>
      </c>
      <c r="C19">
        <v>1.1000000000000001</v>
      </c>
      <c r="D19" t="s">
        <v>108</v>
      </c>
    </row>
    <row r="20" spans="1:5" ht="15.75" thickBot="1"/>
    <row r="21" spans="1:5" ht="15.75" thickBot="1">
      <c r="A21" s="6" t="s">
        <v>104</v>
      </c>
      <c r="B21" s="7"/>
      <c r="C21" s="19">
        <f>C19*C6*C8*C9*C10</f>
        <v>7276.5000000000009</v>
      </c>
      <c r="D21" s="7" t="s">
        <v>108</v>
      </c>
      <c r="E21" s="8" t="s">
        <v>109</v>
      </c>
    </row>
    <row r="23" spans="1:5" ht="15.75" thickBot="1"/>
    <row r="24" spans="1:5" ht="16.5" thickBot="1">
      <c r="A24" s="144" t="s">
        <v>110</v>
      </c>
      <c r="B24" s="145"/>
      <c r="C24" s="145"/>
      <c r="D24" s="145"/>
      <c r="E24" s="146"/>
    </row>
    <row r="25" spans="1:5">
      <c r="A25" s="2" t="s">
        <v>111</v>
      </c>
    </row>
    <row r="26" spans="1:5">
      <c r="A26" s="9" t="s">
        <v>112</v>
      </c>
      <c r="C26" s="16">
        <v>351</v>
      </c>
      <c r="D26" s="4" t="s">
        <v>89</v>
      </c>
    </row>
    <row r="27" spans="1:5">
      <c r="A27" s="9" t="s">
        <v>113</v>
      </c>
      <c r="C27" s="4">
        <v>1</v>
      </c>
      <c r="D27" s="4" t="s">
        <v>91</v>
      </c>
    </row>
    <row r="28" spans="1:5">
      <c r="A28" s="9" t="s">
        <v>114</v>
      </c>
      <c r="C28" s="4">
        <v>2.8</v>
      </c>
      <c r="D28" s="4" t="s">
        <v>91</v>
      </c>
    </row>
    <row r="29" spans="1:5">
      <c r="A29" s="9" t="s">
        <v>115</v>
      </c>
      <c r="C29" s="17">
        <f>C26*C27/C28</f>
        <v>125.35714285714286</v>
      </c>
      <c r="D29" s="4" t="s">
        <v>89</v>
      </c>
    </row>
    <row r="30" spans="1:5">
      <c r="A30" s="9" t="s">
        <v>116</v>
      </c>
      <c r="C30" s="4">
        <v>0.93</v>
      </c>
      <c r="D30" s="4" t="s">
        <v>91</v>
      </c>
    </row>
    <row r="31" spans="1:5">
      <c r="A31" s="9" t="s">
        <v>95</v>
      </c>
      <c r="C31" s="4">
        <v>16</v>
      </c>
      <c r="D31" s="4" t="s">
        <v>96</v>
      </c>
    </row>
    <row r="32" spans="1:5">
      <c r="A32" s="9" t="s">
        <v>97</v>
      </c>
      <c r="C32" s="4">
        <v>225</v>
      </c>
      <c r="D32" s="4" t="s">
        <v>98</v>
      </c>
    </row>
    <row r="33" spans="1:5">
      <c r="A33" s="9"/>
      <c r="C33" s="4"/>
      <c r="D33" s="4"/>
    </row>
    <row r="34" spans="1:5">
      <c r="A34" s="9"/>
      <c r="C34" s="4"/>
      <c r="D34" s="4"/>
    </row>
    <row r="35" spans="1:5">
      <c r="A35" s="9" t="s">
        <v>100</v>
      </c>
      <c r="C35" s="18">
        <f>C29*C30*C31*C32</f>
        <v>419695.71428571432</v>
      </c>
      <c r="D35" s="4" t="s">
        <v>117</v>
      </c>
    </row>
    <row r="36" spans="1:5">
      <c r="A36" s="9"/>
    </row>
    <row r="37" spans="1:5" ht="15.75" thickBot="1"/>
    <row r="38" spans="1:5" ht="15.75" thickBot="1">
      <c r="A38" s="6" t="s">
        <v>104</v>
      </c>
      <c r="B38" s="7"/>
      <c r="C38" s="19">
        <f>C35</f>
        <v>419695.71428571432</v>
      </c>
      <c r="D38" s="7" t="s">
        <v>105</v>
      </c>
      <c r="E38" s="8" t="s">
        <v>109</v>
      </c>
    </row>
    <row r="40" spans="1:5" ht="15.75" thickBot="1"/>
    <row r="41" spans="1:5">
      <c r="A41" s="10" t="s">
        <v>53</v>
      </c>
      <c r="B41" s="11"/>
      <c r="C41" s="11"/>
      <c r="D41" s="11"/>
      <c r="E41" s="12"/>
    </row>
    <row r="42" spans="1:5">
      <c r="A42" s="20" t="s">
        <v>54</v>
      </c>
      <c r="B42" s="21"/>
      <c r="C42" s="21"/>
      <c r="D42" s="21"/>
      <c r="E42" s="22"/>
    </row>
    <row r="43" spans="1:5" ht="15.75" thickBot="1">
      <c r="A43" s="13" t="s">
        <v>118</v>
      </c>
      <c r="B43" s="14"/>
      <c r="C43" s="14"/>
      <c r="D43" s="14"/>
      <c r="E43" s="15"/>
    </row>
  </sheetData>
  <mergeCells count="3">
    <mergeCell ref="A3:E3"/>
    <mergeCell ref="A24:E24"/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topLeftCell="A30" zoomScale="115" zoomScaleNormal="115" zoomScaleSheetLayoutView="90" workbookViewId="0">
      <selection activeCell="A62" sqref="A62"/>
    </sheetView>
  </sheetViews>
  <sheetFormatPr defaultRowHeight="15"/>
  <cols>
    <col min="1" max="1" width="44" customWidth="1"/>
    <col min="3" max="3" width="13.42578125" bestFit="1" customWidth="1"/>
    <col min="5" max="5" width="9.7109375" bestFit="1" customWidth="1"/>
  </cols>
  <sheetData>
    <row r="1" spans="1:5" ht="21.75" thickBot="1">
      <c r="A1" s="147" t="s">
        <v>119</v>
      </c>
      <c r="B1" s="148"/>
      <c r="C1" s="148"/>
      <c r="D1" s="148"/>
      <c r="E1" s="149"/>
    </row>
    <row r="2" spans="1:5" ht="15.75" thickBot="1"/>
    <row r="3" spans="1:5" ht="16.5" thickBot="1">
      <c r="A3" s="144" t="s">
        <v>86</v>
      </c>
      <c r="B3" s="145"/>
      <c r="C3" s="145"/>
      <c r="D3" s="145"/>
      <c r="E3" s="146"/>
    </row>
    <row r="4" spans="1:5">
      <c r="A4" s="2" t="s">
        <v>87</v>
      </c>
    </row>
    <row r="5" spans="1:5">
      <c r="A5" s="9" t="s">
        <v>88</v>
      </c>
      <c r="C5" s="16">
        <v>847</v>
      </c>
      <c r="D5" s="4" t="s">
        <v>89</v>
      </c>
    </row>
    <row r="6" spans="1:5">
      <c r="A6" s="9" t="s">
        <v>90</v>
      </c>
      <c r="C6" s="5">
        <v>1</v>
      </c>
      <c r="D6" s="4" t="s">
        <v>91</v>
      </c>
    </row>
    <row r="7" spans="1:5">
      <c r="A7" s="9" t="s">
        <v>92</v>
      </c>
      <c r="C7" s="4">
        <v>83</v>
      </c>
      <c r="D7" s="4" t="s">
        <v>93</v>
      </c>
    </row>
    <row r="8" spans="1:5">
      <c r="A8" s="9" t="s">
        <v>94</v>
      </c>
      <c r="C8" s="4">
        <v>0.98</v>
      </c>
      <c r="D8" s="4" t="s">
        <v>91</v>
      </c>
    </row>
    <row r="9" spans="1:5">
      <c r="A9" s="9" t="s">
        <v>95</v>
      </c>
      <c r="C9" s="4">
        <v>10</v>
      </c>
      <c r="D9" s="4" t="s">
        <v>96</v>
      </c>
    </row>
    <row r="10" spans="1:5">
      <c r="A10" s="9" t="s">
        <v>97</v>
      </c>
      <c r="C10" s="4">
        <v>225</v>
      </c>
      <c r="D10" s="4" t="s">
        <v>98</v>
      </c>
    </row>
    <row r="11" spans="1:5">
      <c r="A11" s="9"/>
      <c r="C11" s="4"/>
      <c r="D11" s="4"/>
    </row>
    <row r="12" spans="1:5">
      <c r="A12" s="9"/>
      <c r="C12" s="4"/>
      <c r="D12" s="4"/>
    </row>
    <row r="13" spans="1:5">
      <c r="A13" s="9" t="s">
        <v>100</v>
      </c>
      <c r="C13" s="18">
        <f>C6*C7*C8*C9*C10</f>
        <v>183015.00000000003</v>
      </c>
      <c r="D13" s="4" t="s">
        <v>101</v>
      </c>
    </row>
    <row r="14" spans="1:5">
      <c r="A14" s="9"/>
    </row>
    <row r="15" spans="1:5">
      <c r="A15" s="9" t="s">
        <v>120</v>
      </c>
      <c r="C15" s="4">
        <v>10.55</v>
      </c>
      <c r="D15" s="4" t="s">
        <v>103</v>
      </c>
    </row>
    <row r="16" spans="1:5" ht="15.75" thickBot="1"/>
    <row r="17" spans="1:5" ht="15.75" thickBot="1">
      <c r="A17" s="6" t="s">
        <v>104</v>
      </c>
      <c r="B17" s="7"/>
      <c r="C17" s="19">
        <f>C13*C15</f>
        <v>1930808.2500000005</v>
      </c>
      <c r="D17" s="7" t="s">
        <v>105</v>
      </c>
      <c r="E17" s="8" t="s">
        <v>106</v>
      </c>
    </row>
    <row r="19" spans="1:5">
      <c r="A19" s="2" t="s">
        <v>107</v>
      </c>
      <c r="C19">
        <v>1.1000000000000001</v>
      </c>
      <c r="D19" t="s">
        <v>108</v>
      </c>
    </row>
    <row r="20" spans="1:5" ht="15.75" thickBot="1"/>
    <row r="21" spans="1:5" ht="15.75" thickBot="1">
      <c r="A21" s="6" t="s">
        <v>104</v>
      </c>
      <c r="B21" s="7"/>
      <c r="C21" s="19">
        <f>C19*C6*C8*C9*C10</f>
        <v>2425.5000000000005</v>
      </c>
      <c r="D21" s="7" t="s">
        <v>108</v>
      </c>
      <c r="E21" s="8" t="s">
        <v>109</v>
      </c>
    </row>
    <row r="23" spans="1:5" ht="15.75" thickBot="1"/>
    <row r="24" spans="1:5" ht="16.5" thickBot="1">
      <c r="A24" s="144" t="s">
        <v>110</v>
      </c>
      <c r="B24" s="145"/>
      <c r="C24" s="145"/>
      <c r="D24" s="145"/>
      <c r="E24" s="146"/>
    </row>
    <row r="25" spans="1:5">
      <c r="A25" s="2" t="s">
        <v>111</v>
      </c>
    </row>
    <row r="26" spans="1:5">
      <c r="A26" s="9" t="s">
        <v>112</v>
      </c>
      <c r="C26" s="16">
        <v>378</v>
      </c>
      <c r="D26" s="4" t="s">
        <v>89</v>
      </c>
    </row>
    <row r="27" spans="1:5">
      <c r="A27" s="9" t="s">
        <v>113</v>
      </c>
      <c r="C27" s="4">
        <v>4</v>
      </c>
      <c r="D27" s="4" t="s">
        <v>91</v>
      </c>
    </row>
    <row r="28" spans="1:5">
      <c r="A28" s="9" t="s">
        <v>114</v>
      </c>
      <c r="C28" s="4">
        <v>2.8</v>
      </c>
      <c r="D28" s="4" t="s">
        <v>91</v>
      </c>
    </row>
    <row r="29" spans="1:5">
      <c r="A29" s="9" t="s">
        <v>115</v>
      </c>
      <c r="C29" s="17">
        <f>C26*C27/C28</f>
        <v>540</v>
      </c>
      <c r="D29" s="4" t="s">
        <v>89</v>
      </c>
    </row>
    <row r="30" spans="1:5">
      <c r="A30" s="9" t="s">
        <v>116</v>
      </c>
      <c r="C30" s="4">
        <v>0.93</v>
      </c>
      <c r="D30" s="4" t="s">
        <v>91</v>
      </c>
    </row>
    <row r="31" spans="1:5">
      <c r="A31" s="9" t="s">
        <v>95</v>
      </c>
      <c r="C31" s="4">
        <v>16</v>
      </c>
      <c r="D31" s="4" t="s">
        <v>96</v>
      </c>
    </row>
    <row r="32" spans="1:5">
      <c r="A32" s="9" t="s">
        <v>97</v>
      </c>
      <c r="C32" s="4">
        <v>225</v>
      </c>
      <c r="D32" s="4" t="s">
        <v>98</v>
      </c>
    </row>
    <row r="33" spans="1:5">
      <c r="A33" s="9"/>
      <c r="C33" s="4"/>
      <c r="D33" s="4"/>
    </row>
    <row r="34" spans="1:5">
      <c r="A34" s="9"/>
      <c r="C34" s="4"/>
      <c r="D34" s="4"/>
    </row>
    <row r="35" spans="1:5">
      <c r="A35" s="9" t="s">
        <v>100</v>
      </c>
      <c r="C35" s="18">
        <f>C29*C30*C31*C32</f>
        <v>1807920.0000000002</v>
      </c>
      <c r="D35" s="4" t="s">
        <v>117</v>
      </c>
    </row>
    <row r="36" spans="1:5">
      <c r="A36" s="9"/>
    </row>
    <row r="37" spans="1:5" ht="15.75" thickBot="1"/>
    <row r="38" spans="1:5" ht="15.75" thickBot="1">
      <c r="A38" s="6" t="s">
        <v>104</v>
      </c>
      <c r="B38" s="7"/>
      <c r="C38" s="19">
        <f>C35</f>
        <v>1807920.0000000002</v>
      </c>
      <c r="D38" s="7" t="s">
        <v>105</v>
      </c>
      <c r="E38" s="8" t="s">
        <v>109</v>
      </c>
    </row>
    <row r="40" spans="1:5" ht="15.75" thickBot="1"/>
    <row r="41" spans="1:5" ht="16.5" thickBot="1">
      <c r="A41" s="144" t="s">
        <v>110</v>
      </c>
      <c r="B41" s="145"/>
      <c r="C41" s="145"/>
      <c r="D41" s="145"/>
      <c r="E41" s="146"/>
    </row>
    <row r="42" spans="1:5">
      <c r="A42" s="2" t="s">
        <v>111</v>
      </c>
    </row>
    <row r="43" spans="1:5">
      <c r="A43" s="9" t="s">
        <v>112</v>
      </c>
      <c r="C43" s="16">
        <v>150</v>
      </c>
      <c r="D43" s="4" t="s">
        <v>89</v>
      </c>
    </row>
    <row r="44" spans="1:5">
      <c r="A44" s="9" t="s">
        <v>113</v>
      </c>
      <c r="C44" s="4">
        <v>1</v>
      </c>
      <c r="D44" s="4" t="s">
        <v>91</v>
      </c>
    </row>
    <row r="45" spans="1:5">
      <c r="A45" s="9" t="s">
        <v>114</v>
      </c>
      <c r="C45" s="4">
        <v>2.8</v>
      </c>
      <c r="D45" s="4" t="s">
        <v>91</v>
      </c>
    </row>
    <row r="46" spans="1:5">
      <c r="A46" s="9" t="s">
        <v>115</v>
      </c>
      <c r="C46" s="17">
        <f>C43*C44/C45</f>
        <v>53.571428571428577</v>
      </c>
      <c r="D46" s="4" t="s">
        <v>89</v>
      </c>
    </row>
    <row r="47" spans="1:5">
      <c r="A47" s="9" t="s">
        <v>116</v>
      </c>
      <c r="C47" s="4">
        <v>0.93</v>
      </c>
      <c r="D47" s="4" t="s">
        <v>91</v>
      </c>
    </row>
    <row r="48" spans="1:5">
      <c r="A48" s="9" t="s">
        <v>95</v>
      </c>
      <c r="C48" s="4">
        <v>16</v>
      </c>
      <c r="D48" s="4" t="s">
        <v>96</v>
      </c>
    </row>
    <row r="49" spans="1:5">
      <c r="A49" s="9" t="s">
        <v>97</v>
      </c>
      <c r="C49" s="4">
        <v>225</v>
      </c>
      <c r="D49" s="4" t="s">
        <v>98</v>
      </c>
    </row>
    <row r="50" spans="1:5">
      <c r="A50" s="9"/>
      <c r="C50" s="4"/>
      <c r="D50" s="4"/>
    </row>
    <row r="51" spans="1:5">
      <c r="A51" s="9"/>
      <c r="C51" s="4"/>
      <c r="D51" s="4"/>
    </row>
    <row r="52" spans="1:5">
      <c r="A52" s="9" t="s">
        <v>100</v>
      </c>
      <c r="C52" s="18">
        <f>C46*C47*C48*C49</f>
        <v>179357.14285714287</v>
      </c>
      <c r="D52" s="4" t="s">
        <v>117</v>
      </c>
    </row>
    <row r="53" spans="1:5">
      <c r="A53" s="9"/>
    </row>
    <row r="54" spans="1:5" ht="15.75" thickBot="1"/>
    <row r="55" spans="1:5" ht="15.75" thickBot="1">
      <c r="A55" s="6" t="s">
        <v>104</v>
      </c>
      <c r="B55" s="7"/>
      <c r="C55" s="19">
        <f>C52</f>
        <v>179357.14285714287</v>
      </c>
      <c r="D55" s="7" t="s">
        <v>105</v>
      </c>
      <c r="E55" s="8" t="s">
        <v>109</v>
      </c>
    </row>
    <row r="57" spans="1:5" ht="15.75" thickBot="1"/>
    <row r="58" spans="1:5">
      <c r="A58" s="10" t="s">
        <v>53</v>
      </c>
      <c r="B58" s="11"/>
      <c r="C58" s="11"/>
      <c r="D58" s="11"/>
      <c r="E58" s="12"/>
    </row>
    <row r="59" spans="1:5">
      <c r="A59" s="20" t="s">
        <v>54</v>
      </c>
      <c r="B59" s="21"/>
      <c r="C59" s="21"/>
      <c r="D59" s="21"/>
      <c r="E59" s="22"/>
    </row>
    <row r="60" spans="1:5" ht="15.75" thickBot="1">
      <c r="A60" s="13" t="s">
        <v>118</v>
      </c>
      <c r="B60" s="14"/>
      <c r="C60" s="14"/>
      <c r="D60" s="14"/>
      <c r="E60" s="15"/>
    </row>
  </sheetData>
  <mergeCells count="4">
    <mergeCell ref="A1:E1"/>
    <mergeCell ref="A3:E3"/>
    <mergeCell ref="A24:E24"/>
    <mergeCell ref="A41:E41"/>
  </mergeCells>
  <pageMargins left="0.7" right="0.7" top="0.78740157499999996" bottom="0.78740157499999996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6"/>
  <sheetViews>
    <sheetView topLeftCell="A25" zoomScale="115" zoomScaleNormal="115" workbookViewId="0">
      <selection activeCell="A57" sqref="A57"/>
    </sheetView>
  </sheetViews>
  <sheetFormatPr defaultRowHeight="15"/>
  <cols>
    <col min="1" max="1" width="44" customWidth="1"/>
    <col min="3" max="3" width="13.42578125" bestFit="1" customWidth="1"/>
    <col min="5" max="5" width="9.7109375" bestFit="1" customWidth="1"/>
  </cols>
  <sheetData>
    <row r="1" spans="1:5" ht="21.75" thickBot="1">
      <c r="A1" s="147" t="s">
        <v>121</v>
      </c>
      <c r="B1" s="148"/>
      <c r="C1" s="148"/>
      <c r="D1" s="148"/>
      <c r="E1" s="149"/>
    </row>
    <row r="2" spans="1:5" ht="15.75" thickBot="1"/>
    <row r="3" spans="1:5" ht="16.5" thickBot="1">
      <c r="A3" s="144" t="s">
        <v>122</v>
      </c>
      <c r="B3" s="145"/>
      <c r="C3" s="145"/>
      <c r="D3" s="145"/>
      <c r="E3" s="146"/>
    </row>
    <row r="4" spans="1:5">
      <c r="A4" s="2" t="s">
        <v>111</v>
      </c>
    </row>
    <row r="5" spans="1:5">
      <c r="A5" s="9" t="s">
        <v>123</v>
      </c>
      <c r="C5" s="16">
        <v>800</v>
      </c>
      <c r="D5" s="4" t="s">
        <v>89</v>
      </c>
    </row>
    <row r="6" spans="1:5">
      <c r="A6" s="9" t="s">
        <v>113</v>
      </c>
      <c r="C6" s="5">
        <v>1</v>
      </c>
      <c r="D6" s="4" t="s">
        <v>91</v>
      </c>
    </row>
    <row r="7" spans="1:5">
      <c r="A7" s="9" t="s">
        <v>115</v>
      </c>
      <c r="C7" s="17">
        <v>800</v>
      </c>
      <c r="D7" s="4" t="s">
        <v>89</v>
      </c>
    </row>
    <row r="8" spans="1:5">
      <c r="A8" s="9" t="s">
        <v>116</v>
      </c>
      <c r="C8" s="4">
        <v>0.95</v>
      </c>
      <c r="D8" s="4" t="s">
        <v>91</v>
      </c>
    </row>
    <row r="9" spans="1:5">
      <c r="A9" s="9" t="s">
        <v>95</v>
      </c>
      <c r="C9" s="4">
        <v>16</v>
      </c>
      <c r="D9" s="4" t="s">
        <v>96</v>
      </c>
    </row>
    <row r="10" spans="1:5">
      <c r="A10" s="9" t="s">
        <v>97</v>
      </c>
      <c r="C10" s="4">
        <v>225</v>
      </c>
      <c r="D10" s="4" t="s">
        <v>98</v>
      </c>
    </row>
    <row r="11" spans="1:5">
      <c r="A11" s="9"/>
      <c r="C11" s="4"/>
      <c r="D11" s="4"/>
    </row>
    <row r="12" spans="1:5">
      <c r="A12" s="9"/>
      <c r="C12" s="4"/>
      <c r="D12" s="4"/>
    </row>
    <row r="13" spans="1:5">
      <c r="A13" s="9" t="s">
        <v>100</v>
      </c>
      <c r="C13" s="18">
        <f>C7*C8*C9*C10</f>
        <v>2736000</v>
      </c>
      <c r="D13" s="4" t="s">
        <v>117</v>
      </c>
    </row>
    <row r="14" spans="1:5">
      <c r="A14" s="9"/>
      <c r="C14" s="4"/>
      <c r="D14" s="4"/>
    </row>
    <row r="16" spans="1:5" ht="15.75" thickBot="1"/>
    <row r="17" spans="1:5" ht="15.75" thickBot="1">
      <c r="A17" s="6" t="s">
        <v>104</v>
      </c>
      <c r="B17" s="7"/>
      <c r="C17" s="19">
        <f>C13</f>
        <v>2736000</v>
      </c>
      <c r="D17" s="7" t="s">
        <v>108</v>
      </c>
      <c r="E17" s="8" t="s">
        <v>109</v>
      </c>
    </row>
    <row r="19" spans="1:5" ht="15.75" thickBot="1"/>
    <row r="20" spans="1:5" ht="16.5" thickBot="1">
      <c r="A20" s="144" t="s">
        <v>110</v>
      </c>
      <c r="B20" s="145"/>
      <c r="C20" s="145"/>
      <c r="D20" s="145"/>
      <c r="E20" s="146"/>
    </row>
    <row r="21" spans="1:5">
      <c r="A21" s="2" t="s">
        <v>111</v>
      </c>
    </row>
    <row r="22" spans="1:5">
      <c r="A22" s="9" t="s">
        <v>112</v>
      </c>
      <c r="C22" s="16">
        <v>378</v>
      </c>
      <c r="D22" s="4" t="s">
        <v>89</v>
      </c>
    </row>
    <row r="23" spans="1:5">
      <c r="A23" s="9" t="s">
        <v>113</v>
      </c>
      <c r="C23" s="4">
        <v>4</v>
      </c>
      <c r="D23" s="4" t="s">
        <v>91</v>
      </c>
    </row>
    <row r="24" spans="1:5">
      <c r="A24" s="9" t="s">
        <v>114</v>
      </c>
      <c r="C24" s="4">
        <v>2.8</v>
      </c>
      <c r="D24" s="4" t="s">
        <v>91</v>
      </c>
    </row>
    <row r="25" spans="1:5">
      <c r="A25" s="9" t="s">
        <v>115</v>
      </c>
      <c r="C25" s="17">
        <f>C22*C23/C24</f>
        <v>540</v>
      </c>
      <c r="D25" s="4" t="s">
        <v>89</v>
      </c>
    </row>
    <row r="26" spans="1:5">
      <c r="A26" s="9" t="s">
        <v>116</v>
      </c>
      <c r="C26" s="4">
        <v>0.93</v>
      </c>
      <c r="D26" s="4" t="s">
        <v>91</v>
      </c>
    </row>
    <row r="27" spans="1:5">
      <c r="A27" s="9" t="s">
        <v>95</v>
      </c>
      <c r="C27" s="4">
        <v>16</v>
      </c>
      <c r="D27" s="4" t="s">
        <v>96</v>
      </c>
    </row>
    <row r="28" spans="1:5">
      <c r="A28" s="9" t="s">
        <v>97</v>
      </c>
      <c r="C28" s="4">
        <v>225</v>
      </c>
      <c r="D28" s="4" t="s">
        <v>98</v>
      </c>
    </row>
    <row r="29" spans="1:5">
      <c r="A29" s="9"/>
      <c r="C29" s="4"/>
      <c r="D29" s="4"/>
    </row>
    <row r="30" spans="1:5">
      <c r="A30" s="9"/>
      <c r="C30" s="4"/>
      <c r="D30" s="4"/>
    </row>
    <row r="31" spans="1:5">
      <c r="A31" s="9" t="s">
        <v>100</v>
      </c>
      <c r="C31" s="18">
        <f>C25*C26*C27*C28</f>
        <v>1807920.0000000002</v>
      </c>
      <c r="D31" s="4" t="s">
        <v>117</v>
      </c>
    </row>
    <row r="32" spans="1:5">
      <c r="A32" s="9"/>
    </row>
    <row r="33" spans="1:5" ht="15.75" thickBot="1"/>
    <row r="34" spans="1:5" ht="15.75" thickBot="1">
      <c r="A34" s="6" t="s">
        <v>104</v>
      </c>
      <c r="B34" s="7"/>
      <c r="C34" s="19">
        <f>C31</f>
        <v>1807920.0000000002</v>
      </c>
      <c r="D34" s="7" t="s">
        <v>105</v>
      </c>
      <c r="E34" s="8" t="s">
        <v>109</v>
      </c>
    </row>
    <row r="36" spans="1:5" ht="15.75" thickBot="1"/>
    <row r="37" spans="1:5" ht="16.5" thickBot="1">
      <c r="A37" s="144" t="s">
        <v>110</v>
      </c>
      <c r="B37" s="145"/>
      <c r="C37" s="145"/>
      <c r="D37" s="145"/>
      <c r="E37" s="146"/>
    </row>
    <row r="38" spans="1:5">
      <c r="A38" s="2" t="s">
        <v>111</v>
      </c>
    </row>
    <row r="39" spans="1:5">
      <c r="A39" s="9" t="s">
        <v>112</v>
      </c>
      <c r="C39" s="16">
        <v>150</v>
      </c>
      <c r="D39" s="4" t="s">
        <v>89</v>
      </c>
    </row>
    <row r="40" spans="1:5">
      <c r="A40" s="9" t="s">
        <v>113</v>
      </c>
      <c r="C40" s="4">
        <v>1</v>
      </c>
      <c r="D40" s="4" t="s">
        <v>91</v>
      </c>
    </row>
    <row r="41" spans="1:5">
      <c r="A41" s="9" t="s">
        <v>114</v>
      </c>
      <c r="C41" s="4">
        <v>2.8</v>
      </c>
      <c r="D41" s="4" t="s">
        <v>91</v>
      </c>
    </row>
    <row r="42" spans="1:5">
      <c r="A42" s="9" t="s">
        <v>115</v>
      </c>
      <c r="C42" s="17">
        <f>C39*C40/C41</f>
        <v>53.571428571428577</v>
      </c>
      <c r="D42" s="4" t="s">
        <v>89</v>
      </c>
    </row>
    <row r="43" spans="1:5">
      <c r="A43" s="9" t="s">
        <v>116</v>
      </c>
      <c r="C43" s="4">
        <v>0.93</v>
      </c>
      <c r="D43" s="4" t="s">
        <v>91</v>
      </c>
    </row>
    <row r="44" spans="1:5">
      <c r="A44" s="9" t="s">
        <v>95</v>
      </c>
      <c r="C44" s="4">
        <v>16</v>
      </c>
      <c r="D44" s="4" t="s">
        <v>96</v>
      </c>
    </row>
    <row r="45" spans="1:5">
      <c r="A45" s="9" t="s">
        <v>97</v>
      </c>
      <c r="C45" s="4">
        <v>225</v>
      </c>
      <c r="D45" s="4" t="s">
        <v>98</v>
      </c>
    </row>
    <row r="46" spans="1:5">
      <c r="A46" s="9"/>
      <c r="C46" s="4"/>
      <c r="D46" s="4"/>
    </row>
    <row r="47" spans="1:5">
      <c r="A47" s="9"/>
      <c r="C47" s="4"/>
      <c r="D47" s="4"/>
    </row>
    <row r="48" spans="1:5">
      <c r="A48" s="9" t="s">
        <v>100</v>
      </c>
      <c r="C48" s="18">
        <f>C42*C43*C44*C45</f>
        <v>179357.14285714287</v>
      </c>
      <c r="D48" s="4" t="s">
        <v>117</v>
      </c>
    </row>
    <row r="49" spans="1:5">
      <c r="A49" s="9"/>
    </row>
    <row r="50" spans="1:5" ht="15.75" thickBot="1"/>
    <row r="51" spans="1:5" ht="15.75" thickBot="1">
      <c r="A51" s="6" t="s">
        <v>104</v>
      </c>
      <c r="B51" s="7"/>
      <c r="C51" s="19">
        <f>C48</f>
        <v>179357.14285714287</v>
      </c>
      <c r="D51" s="7" t="s">
        <v>105</v>
      </c>
      <c r="E51" s="8" t="s">
        <v>109</v>
      </c>
    </row>
    <row r="53" spans="1:5" ht="15.75" thickBot="1"/>
    <row r="54" spans="1:5">
      <c r="A54" s="10" t="s">
        <v>53</v>
      </c>
      <c r="B54" s="11"/>
      <c r="C54" s="11"/>
      <c r="D54" s="11"/>
      <c r="E54" s="12"/>
    </row>
    <row r="55" spans="1:5">
      <c r="A55" s="20" t="s">
        <v>54</v>
      </c>
      <c r="B55" s="21"/>
      <c r="C55" s="21"/>
      <c r="D55" s="21"/>
      <c r="E55" s="22"/>
    </row>
    <row r="56" spans="1:5" ht="15.75" thickBot="1">
      <c r="A56" s="13" t="s">
        <v>118</v>
      </c>
      <c r="B56" s="14"/>
      <c r="C56" s="14"/>
      <c r="D56" s="14"/>
      <c r="E56" s="15"/>
    </row>
  </sheetData>
  <mergeCells count="4">
    <mergeCell ref="A1:E1"/>
    <mergeCell ref="A3:E3"/>
    <mergeCell ref="A20:E20"/>
    <mergeCell ref="A37:E37"/>
  </mergeCells>
  <pageMargins left="0.7" right="0.7" top="0.78740157499999996" bottom="0.78740157499999996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6"/>
  <sheetViews>
    <sheetView topLeftCell="A4" zoomScale="115" zoomScaleNormal="115" workbookViewId="0">
      <selection activeCell="H25" sqref="H25:H26"/>
    </sheetView>
  </sheetViews>
  <sheetFormatPr defaultRowHeight="15"/>
  <cols>
    <col min="1" max="1" width="44" customWidth="1"/>
    <col min="3" max="3" width="13.42578125" bestFit="1" customWidth="1"/>
    <col min="5" max="5" width="9.7109375" bestFit="1" customWidth="1"/>
  </cols>
  <sheetData>
    <row r="1" spans="1:5" ht="21.75" thickBot="1">
      <c r="A1" s="147" t="s">
        <v>124</v>
      </c>
      <c r="B1" s="148"/>
      <c r="C1" s="148"/>
      <c r="D1" s="148"/>
      <c r="E1" s="149"/>
    </row>
    <row r="2" spans="1:5" ht="15.75" thickBot="1"/>
    <row r="3" spans="1:5" ht="16.5" thickBot="1">
      <c r="A3" s="144" t="s">
        <v>110</v>
      </c>
      <c r="B3" s="145"/>
      <c r="C3" s="145"/>
      <c r="D3" s="145"/>
      <c r="E3" s="146"/>
    </row>
    <row r="4" spans="1:5">
      <c r="A4" s="2" t="s">
        <v>111</v>
      </c>
    </row>
    <row r="5" spans="1:5">
      <c r="A5" s="9" t="s">
        <v>125</v>
      </c>
      <c r="C5" s="16">
        <v>800</v>
      </c>
      <c r="D5" s="4" t="s">
        <v>89</v>
      </c>
    </row>
    <row r="6" spans="1:5">
      <c r="A6" s="9" t="s">
        <v>113</v>
      </c>
      <c r="C6" s="4">
        <v>1</v>
      </c>
      <c r="D6" s="4" t="s">
        <v>91</v>
      </c>
    </row>
    <row r="7" spans="1:5">
      <c r="A7" s="9" t="s">
        <v>114</v>
      </c>
      <c r="C7" s="4">
        <v>5.6</v>
      </c>
      <c r="D7" s="4" t="s">
        <v>91</v>
      </c>
    </row>
    <row r="8" spans="1:5">
      <c r="A8" s="9" t="s">
        <v>115</v>
      </c>
      <c r="C8" s="17">
        <f>C5*C6/C7</f>
        <v>142.85714285714286</v>
      </c>
      <c r="D8" s="4" t="s">
        <v>89</v>
      </c>
    </row>
    <row r="9" spans="1:5">
      <c r="A9" s="9" t="s">
        <v>116</v>
      </c>
      <c r="C9" s="4">
        <v>0.93</v>
      </c>
      <c r="D9" s="4" t="s">
        <v>91</v>
      </c>
    </row>
    <row r="10" spans="1:5">
      <c r="A10" s="9" t="s">
        <v>95</v>
      </c>
      <c r="C10" s="4">
        <v>16</v>
      </c>
      <c r="D10" s="4" t="s">
        <v>96</v>
      </c>
    </row>
    <row r="11" spans="1:5">
      <c r="A11" s="9" t="s">
        <v>97</v>
      </c>
      <c r="C11" s="4">
        <v>225</v>
      </c>
      <c r="D11" s="4" t="s">
        <v>98</v>
      </c>
    </row>
    <row r="12" spans="1:5">
      <c r="A12" s="9"/>
      <c r="C12" s="4"/>
      <c r="D12" s="4"/>
    </row>
    <row r="13" spans="1:5">
      <c r="A13" s="9"/>
      <c r="C13" s="4"/>
      <c r="D13" s="4"/>
    </row>
    <row r="14" spans="1:5">
      <c r="A14" s="9" t="s">
        <v>100</v>
      </c>
      <c r="C14" s="18">
        <f>C8*C9*C10*C11</f>
        <v>478285.71428571432</v>
      </c>
      <c r="D14" s="4" t="s">
        <v>117</v>
      </c>
    </row>
    <row r="15" spans="1:5">
      <c r="A15" s="9"/>
    </row>
    <row r="16" spans="1:5" ht="15.75" thickBot="1"/>
    <row r="17" spans="1:5" ht="15.75" thickBot="1">
      <c r="A17" s="6" t="s">
        <v>104</v>
      </c>
      <c r="B17" s="7"/>
      <c r="C17" s="19">
        <f>C14</f>
        <v>478285.71428571432</v>
      </c>
      <c r="D17" s="7" t="s">
        <v>105</v>
      </c>
      <c r="E17" s="8" t="s">
        <v>109</v>
      </c>
    </row>
    <row r="19" spans="1:5" ht="15.75" thickBot="1"/>
    <row r="20" spans="1:5" ht="16.5" thickBot="1">
      <c r="A20" s="144" t="s">
        <v>110</v>
      </c>
      <c r="B20" s="145"/>
      <c r="C20" s="145"/>
      <c r="D20" s="145"/>
      <c r="E20" s="146"/>
    </row>
    <row r="21" spans="1:5">
      <c r="A21" s="2" t="s">
        <v>111</v>
      </c>
    </row>
    <row r="22" spans="1:5">
      <c r="A22" s="9" t="s">
        <v>112</v>
      </c>
      <c r="C22" s="16">
        <v>378</v>
      </c>
      <c r="D22" s="4" t="s">
        <v>89</v>
      </c>
    </row>
    <row r="23" spans="1:5">
      <c r="A23" s="9" t="s">
        <v>113</v>
      </c>
      <c r="C23" s="4">
        <v>4</v>
      </c>
      <c r="D23" s="4" t="s">
        <v>91</v>
      </c>
    </row>
    <row r="24" spans="1:5">
      <c r="A24" s="9" t="s">
        <v>114</v>
      </c>
      <c r="C24" s="4">
        <v>2.8</v>
      </c>
      <c r="D24" s="4" t="s">
        <v>91</v>
      </c>
    </row>
    <row r="25" spans="1:5">
      <c r="A25" s="9" t="s">
        <v>115</v>
      </c>
      <c r="C25" s="17">
        <f>C22*C23/C24</f>
        <v>540</v>
      </c>
      <c r="D25" s="4" t="s">
        <v>89</v>
      </c>
    </row>
    <row r="26" spans="1:5">
      <c r="A26" s="9" t="s">
        <v>116</v>
      </c>
      <c r="C26" s="4">
        <v>0.93</v>
      </c>
      <c r="D26" s="4" t="s">
        <v>91</v>
      </c>
    </row>
    <row r="27" spans="1:5">
      <c r="A27" s="9" t="s">
        <v>95</v>
      </c>
      <c r="C27" s="4">
        <v>16</v>
      </c>
      <c r="D27" s="4" t="s">
        <v>96</v>
      </c>
    </row>
    <row r="28" spans="1:5">
      <c r="A28" s="9" t="s">
        <v>97</v>
      </c>
      <c r="C28" s="4">
        <v>225</v>
      </c>
      <c r="D28" s="4" t="s">
        <v>98</v>
      </c>
    </row>
    <row r="29" spans="1:5">
      <c r="A29" s="9"/>
      <c r="C29" s="4"/>
      <c r="D29" s="4"/>
    </row>
    <row r="30" spans="1:5">
      <c r="A30" s="9"/>
      <c r="C30" s="4"/>
      <c r="D30" s="4"/>
    </row>
    <row r="31" spans="1:5">
      <c r="A31" s="9" t="s">
        <v>100</v>
      </c>
      <c r="C31" s="18">
        <f>C25*C26*C27*C28</f>
        <v>1807920.0000000002</v>
      </c>
      <c r="D31" s="4" t="s">
        <v>117</v>
      </c>
    </row>
    <row r="32" spans="1:5">
      <c r="A32" s="9"/>
    </row>
    <row r="33" spans="1:5" ht="15.75" thickBot="1"/>
    <row r="34" spans="1:5" ht="15.75" thickBot="1">
      <c r="A34" s="6" t="s">
        <v>104</v>
      </c>
      <c r="B34" s="7"/>
      <c r="C34" s="19">
        <f>C31</f>
        <v>1807920.0000000002</v>
      </c>
      <c r="D34" s="7" t="s">
        <v>105</v>
      </c>
      <c r="E34" s="8" t="s">
        <v>109</v>
      </c>
    </row>
    <row r="36" spans="1:5" ht="15.75" thickBot="1"/>
    <row r="37" spans="1:5" ht="16.5" thickBot="1">
      <c r="A37" s="144" t="s">
        <v>110</v>
      </c>
      <c r="B37" s="145"/>
      <c r="C37" s="145"/>
      <c r="D37" s="145"/>
      <c r="E37" s="146"/>
    </row>
    <row r="38" spans="1:5">
      <c r="A38" s="2" t="s">
        <v>111</v>
      </c>
    </row>
    <row r="39" spans="1:5">
      <c r="A39" s="9" t="s">
        <v>112</v>
      </c>
      <c r="C39" s="16">
        <v>150</v>
      </c>
      <c r="D39" s="4" t="s">
        <v>89</v>
      </c>
    </row>
    <row r="40" spans="1:5">
      <c r="A40" s="9" t="s">
        <v>113</v>
      </c>
      <c r="C40" s="4">
        <v>1</v>
      </c>
      <c r="D40" s="4" t="s">
        <v>91</v>
      </c>
    </row>
    <row r="41" spans="1:5">
      <c r="A41" s="9" t="s">
        <v>114</v>
      </c>
      <c r="C41" s="4">
        <v>2.8</v>
      </c>
      <c r="D41" s="4" t="s">
        <v>91</v>
      </c>
    </row>
    <row r="42" spans="1:5">
      <c r="A42" s="9" t="s">
        <v>115</v>
      </c>
      <c r="C42" s="17">
        <f>C39*C40/C41</f>
        <v>53.571428571428577</v>
      </c>
      <c r="D42" s="4" t="s">
        <v>89</v>
      </c>
    </row>
    <row r="43" spans="1:5">
      <c r="A43" s="9" t="s">
        <v>116</v>
      </c>
      <c r="C43" s="4">
        <v>0.93</v>
      </c>
      <c r="D43" s="4" t="s">
        <v>91</v>
      </c>
    </row>
    <row r="44" spans="1:5">
      <c r="A44" s="9" t="s">
        <v>95</v>
      </c>
      <c r="C44" s="4">
        <v>16</v>
      </c>
      <c r="D44" s="4" t="s">
        <v>96</v>
      </c>
    </row>
    <row r="45" spans="1:5">
      <c r="A45" s="9" t="s">
        <v>97</v>
      </c>
      <c r="C45" s="4">
        <v>225</v>
      </c>
      <c r="D45" s="4" t="s">
        <v>98</v>
      </c>
    </row>
    <row r="46" spans="1:5">
      <c r="A46" s="9"/>
      <c r="C46" s="4"/>
      <c r="D46" s="4"/>
    </row>
    <row r="47" spans="1:5">
      <c r="A47" s="9"/>
      <c r="C47" s="4"/>
      <c r="D47" s="4"/>
    </row>
    <row r="48" spans="1:5">
      <c r="A48" s="9" t="s">
        <v>100</v>
      </c>
      <c r="C48" s="18">
        <f>C42*C43*C44*C45</f>
        <v>179357.14285714287</v>
      </c>
      <c r="D48" s="4" t="s">
        <v>117</v>
      </c>
    </row>
    <row r="49" spans="1:5">
      <c r="A49" s="9"/>
    </row>
    <row r="50" spans="1:5" ht="15.75" thickBot="1"/>
    <row r="51" spans="1:5" ht="15.75" thickBot="1">
      <c r="A51" s="6" t="s">
        <v>104</v>
      </c>
      <c r="B51" s="7"/>
      <c r="C51" s="19">
        <f>C48</f>
        <v>179357.14285714287</v>
      </c>
      <c r="D51" s="7" t="s">
        <v>105</v>
      </c>
      <c r="E51" s="8" t="s">
        <v>109</v>
      </c>
    </row>
    <row r="53" spans="1:5" ht="15.75" thickBot="1"/>
    <row r="54" spans="1:5">
      <c r="A54" s="10" t="s">
        <v>53</v>
      </c>
      <c r="B54" s="11"/>
      <c r="C54" s="11"/>
      <c r="D54" s="11"/>
      <c r="E54" s="12"/>
    </row>
    <row r="55" spans="1:5">
      <c r="A55" s="20" t="s">
        <v>54</v>
      </c>
      <c r="B55" s="21"/>
      <c r="C55" s="21"/>
      <c r="D55" s="21"/>
      <c r="E55" s="22"/>
    </row>
    <row r="56" spans="1:5" ht="15.75" thickBot="1">
      <c r="A56" s="13" t="s">
        <v>118</v>
      </c>
      <c r="B56" s="14"/>
      <c r="C56" s="14"/>
      <c r="D56" s="14"/>
      <c r="E56" s="15"/>
    </row>
  </sheetData>
  <mergeCells count="4">
    <mergeCell ref="A1:E1"/>
    <mergeCell ref="A3:E3"/>
    <mergeCell ref="A20:E20"/>
    <mergeCell ref="A37:E37"/>
  </mergeCells>
  <pageMargins left="0.7" right="0.7" top="0.78740157499999996" bottom="0.78740157499999996" header="0.3" footer="0.3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1410E59A0C2A4391210E9E2B7FC3BF" ma:contentTypeVersion="2" ma:contentTypeDescription="Vytvoří nový dokument" ma:contentTypeScope="" ma:versionID="e6c2ad86cabfbdb5f19aeb9f4b036324">
  <xsd:schema xmlns:xsd="http://www.w3.org/2001/XMLSchema" xmlns:xs="http://www.w3.org/2001/XMLSchema" xmlns:p="http://schemas.microsoft.com/office/2006/metadata/properties" xmlns:ns2="6dcdb075-fa1e-4321-83d1-a1efe6faca73" targetNamespace="http://schemas.microsoft.com/office/2006/metadata/properties" ma:root="true" ma:fieldsID="ca23bd01ca4e80563c723e12ab73d20f" ns2:_="">
    <xsd:import namespace="6dcdb075-fa1e-4321-83d1-a1efe6faca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db075-fa1e-4321-83d1-a1efe6faca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CE838E-E7DF-4FF7-980B-B47284302FB9}"/>
</file>

<file path=customXml/itemProps2.xml><?xml version="1.0" encoding="utf-8"?>
<ds:datastoreItem xmlns:ds="http://schemas.openxmlformats.org/officeDocument/2006/customXml" ds:itemID="{17CC8FB8-0661-446B-9367-0D1F0E115D17}"/>
</file>

<file path=customXml/itemProps3.xml><?xml version="1.0" encoding="utf-8"?>
<ds:datastoreItem xmlns:ds="http://schemas.openxmlformats.org/officeDocument/2006/customXml" ds:itemID="{93022AFE-8C8A-426C-B4D9-6ADA77483A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Trojánek</dc:creator>
  <cp:keywords/>
  <dc:description/>
  <cp:lastModifiedBy>Ivan Mikula</cp:lastModifiedBy>
  <cp:revision/>
  <dcterms:created xsi:type="dcterms:W3CDTF">2015-06-05T18:19:34Z</dcterms:created>
  <dcterms:modified xsi:type="dcterms:W3CDTF">2022-04-25T12:19:52Z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0x010100CD1410E59A0C2A4391210E9E2B7FC3BF</vt:lpwstr>
  </property>
</Properties>
</file>