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ejkov\Documents\Progres\2020\souhrnné\"/>
    </mc:Choice>
  </mc:AlternateContent>
  <bookViews>
    <workbookView xWindow="0" yWindow="0" windowWidth="24576" windowHeight="10272" activeTab="1"/>
  </bookViews>
  <sheets>
    <sheet name="RIV" sheetId="1" r:id="rId1"/>
    <sheet name="rozpočet2020" sheetId="3" r:id="rId2"/>
    <sheet name="rozpočet2019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J12" i="3"/>
  <c r="J13" i="3"/>
  <c r="J14" i="3"/>
  <c r="J15" i="3"/>
  <c r="J16" i="3"/>
  <c r="J17" i="3"/>
  <c r="J18" i="3"/>
  <c r="J19" i="3"/>
  <c r="J20" i="3"/>
  <c r="J10" i="3"/>
  <c r="B4" i="3"/>
  <c r="E5" i="2" l="1"/>
  <c r="D16" i="2"/>
  <c r="D10" i="3" l="1"/>
  <c r="D11" i="3"/>
  <c r="D12" i="3"/>
  <c r="D13" i="3"/>
  <c r="D14" i="3"/>
  <c r="D15" i="3"/>
  <c r="D16" i="3"/>
  <c r="D17" i="3"/>
  <c r="D18" i="3"/>
  <c r="D19" i="3"/>
  <c r="D20" i="3"/>
  <c r="D21" i="3" l="1"/>
  <c r="B5" i="3" l="1"/>
  <c r="J21" i="3"/>
  <c r="D22" i="3" s="1"/>
  <c r="E13" i="2"/>
  <c r="C15" i="1"/>
  <c r="D12" i="1" s="1"/>
  <c r="F18" i="3" s="1"/>
  <c r="D5" i="1" l="1"/>
  <c r="F11" i="3" s="1"/>
  <c r="D9" i="1"/>
  <c r="F15" i="3" s="1"/>
  <c r="D10" i="1"/>
  <c r="F16" i="3" s="1"/>
  <c r="D14" i="1"/>
  <c r="F20" i="3" s="1"/>
  <c r="K11" i="3"/>
  <c r="K18" i="3"/>
  <c r="E7" i="2"/>
  <c r="K19" i="3"/>
  <c r="K15" i="3"/>
  <c r="K14" i="3"/>
  <c r="K17" i="3"/>
  <c r="K13" i="3"/>
  <c r="K16" i="3"/>
  <c r="K12" i="3"/>
  <c r="K20" i="3"/>
  <c r="K10" i="3"/>
  <c r="E11" i="2"/>
  <c r="E6" i="2"/>
  <c r="E10" i="2"/>
  <c r="E14" i="2"/>
  <c r="E4" i="2"/>
  <c r="E8" i="2"/>
  <c r="E12" i="2"/>
  <c r="E9" i="2"/>
  <c r="D6" i="1"/>
  <c r="F12" i="3" s="1"/>
  <c r="D11" i="1"/>
  <c r="F17" i="3" s="1"/>
  <c r="D7" i="1"/>
  <c r="F13" i="3" s="1"/>
  <c r="D13" i="1"/>
  <c r="F19" i="3" s="1"/>
  <c r="D4" i="1"/>
  <c r="F10" i="3" s="1"/>
  <c r="E10" i="3" s="1"/>
  <c r="G10" i="3" s="1"/>
  <c r="D8" i="1"/>
  <c r="F14" i="3" s="1"/>
  <c r="F21" i="3" l="1"/>
  <c r="H10" i="3"/>
  <c r="E18" i="3"/>
  <c r="G18" i="3" s="1"/>
  <c r="H18" i="3" s="1"/>
  <c r="E14" i="3"/>
  <c r="G14" i="3" s="1"/>
  <c r="H14" i="3" s="1"/>
  <c r="E17" i="3"/>
  <c r="G17" i="3" s="1"/>
  <c r="H17" i="3" s="1"/>
  <c r="E13" i="3"/>
  <c r="G13" i="3" s="1"/>
  <c r="H13" i="3" s="1"/>
  <c r="E20" i="3"/>
  <c r="G20" i="3" s="1"/>
  <c r="E16" i="3"/>
  <c r="G16" i="3" s="1"/>
  <c r="H16" i="3" s="1"/>
  <c r="E12" i="3"/>
  <c r="G12" i="3" s="1"/>
  <c r="E19" i="3"/>
  <c r="G19" i="3" s="1"/>
  <c r="H19" i="3" s="1"/>
  <c r="E15" i="3"/>
  <c r="G15" i="3" s="1"/>
  <c r="H15" i="3" s="1"/>
  <c r="E11" i="3"/>
  <c r="G11" i="3" s="1"/>
  <c r="E11" i="1" l="1"/>
  <c r="E10" i="1"/>
  <c r="E8" i="1"/>
  <c r="E9" i="1"/>
  <c r="E12" i="1"/>
  <c r="E13" i="1"/>
  <c r="E7" i="1"/>
  <c r="L10" i="3"/>
  <c r="H12" i="3"/>
  <c r="H11" i="3"/>
  <c r="H20" i="3"/>
  <c r="L19" i="3"/>
  <c r="M19" i="3" s="1"/>
  <c r="L13" i="3"/>
  <c r="M13" i="3" s="1"/>
  <c r="L14" i="3"/>
  <c r="M14" i="3" s="1"/>
  <c r="L16" i="3"/>
  <c r="M16" i="3" s="1"/>
  <c r="E4" i="1"/>
  <c r="L17" i="3"/>
  <c r="M17" i="3" s="1"/>
  <c r="L18" i="3"/>
  <c r="M18" i="3" s="1"/>
  <c r="E21" i="3"/>
  <c r="L15" i="3"/>
  <c r="M15" i="3" s="1"/>
  <c r="L12" i="3" l="1"/>
  <c r="M12" i="3" s="1"/>
  <c r="L20" i="3"/>
  <c r="M20" i="3" s="1"/>
  <c r="E5" i="1"/>
  <c r="E6" i="1"/>
  <c r="L11" i="3"/>
  <c r="E14" i="1"/>
  <c r="G21" i="3"/>
  <c r="G24" i="3" s="1"/>
  <c r="M10" i="3"/>
  <c r="E15" i="1" l="1"/>
  <c r="H21" i="3"/>
  <c r="I13" i="3"/>
  <c r="I15" i="3"/>
  <c r="I19" i="3"/>
  <c r="I14" i="3"/>
  <c r="I12" i="3"/>
  <c r="I10" i="3"/>
  <c r="M11" i="3"/>
  <c r="L21" i="3"/>
  <c r="M21" i="3" s="1"/>
  <c r="I11" i="3"/>
  <c r="I18" i="3"/>
  <c r="I20" i="3"/>
  <c r="I17" i="3"/>
  <c r="I16" i="3"/>
</calcChain>
</file>

<file path=xl/sharedStrings.xml><?xml version="1.0" encoding="utf-8"?>
<sst xmlns="http://schemas.openxmlformats.org/spreadsheetml/2006/main" count="104" uniqueCount="52">
  <si>
    <t>body</t>
  </si>
  <si>
    <t>podíl
z celku</t>
  </si>
  <si>
    <t>cena
1 RIV</t>
  </si>
  <si>
    <t>Šedo</t>
  </si>
  <si>
    <t>Škrha</t>
  </si>
  <si>
    <t>Vokurka</t>
  </si>
  <si>
    <t>Růžička</t>
  </si>
  <si>
    <t>Linhart</t>
  </si>
  <si>
    <t>Dušková</t>
  </si>
  <si>
    <t>Marešová</t>
  </si>
  <si>
    <t>Černý</t>
  </si>
  <si>
    <t>Miovský</t>
  </si>
  <si>
    <t>Kittnar</t>
  </si>
  <si>
    <t>Zeman</t>
  </si>
  <si>
    <t>Q28</t>
  </si>
  <si>
    <t>Q25</t>
  </si>
  <si>
    <t>Q26</t>
  </si>
  <si>
    <t>Q27</t>
  </si>
  <si>
    <t>Q38</t>
  </si>
  <si>
    <t>Q29</t>
  </si>
  <si>
    <t>Q35</t>
  </si>
  <si>
    <t>Q23</t>
  </si>
  <si>
    <t>Q06</t>
  </si>
  <si>
    <t>Q41</t>
  </si>
  <si>
    <t>Q32</t>
  </si>
  <si>
    <t>RIV_1stcorr</t>
  </si>
  <si>
    <t xml:space="preserve"> </t>
  </si>
  <si>
    <t xml:space="preserve">   PRVOUK</t>
  </si>
  <si>
    <t>Přidělené
finance</t>
  </si>
  <si>
    <t>Podíl financí z celku</t>
  </si>
  <si>
    <t xml:space="preserve">PŘIDĚLENÍ PROSTŘEDKŮ Progres </t>
  </si>
  <si>
    <t>Vstupní údaje:</t>
  </si>
  <si>
    <t>dotace:</t>
  </si>
  <si>
    <t>přidělené PRVOUK</t>
  </si>
  <si>
    <t>k rozdělení dle RIV</t>
  </si>
  <si>
    <t>PŘIDĚLENO</t>
  </si>
  <si>
    <t xml:space="preserve">podíl
</t>
  </si>
  <si>
    <t>Podíl</t>
  </si>
  <si>
    <t>s režií</t>
  </si>
  <si>
    <t>bez režie</t>
  </si>
  <si>
    <t>dotace daného Progres v loňském roce</t>
  </si>
  <si>
    <t>Finance 2019</t>
  </si>
  <si>
    <t xml:space="preserve">rozdělení
dle IF_Q_corr  </t>
  </si>
  <si>
    <t xml:space="preserve">Podíl
dle IF_Q_corr  </t>
  </si>
  <si>
    <t>Riljak</t>
  </si>
  <si>
    <t>VÝPOČET FINANCÍ PRO ROK 2020</t>
  </si>
  <si>
    <t>Finance 2020</t>
  </si>
  <si>
    <t>ROZDÍL 2019 - 2020</t>
  </si>
  <si>
    <t>index 20/19</t>
  </si>
  <si>
    <t>roku 2020</t>
  </si>
  <si>
    <t>nárůst oproti roku 2019</t>
  </si>
  <si>
    <t>80% financí dle roku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</si>
</sst>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\ &quot;Kč&quot;"/>
    <numFmt numFmtId="166" formatCode="#,##0_ ;[Red]\-#,##0\ 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4" fontId="2" fillId="0" borderId="4" xfId="0" applyNumberFormat="1" applyFont="1" applyFill="1" applyBorder="1"/>
    <xf numFmtId="0" fontId="2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Border="1"/>
    <xf numFmtId="10" fontId="0" fillId="0" borderId="4" xfId="0" applyNumberFormat="1" applyBorder="1"/>
    <xf numFmtId="165" fontId="0" fillId="0" borderId="4" xfId="0" applyNumberFormat="1" applyBorder="1"/>
    <xf numFmtId="4" fontId="0" fillId="0" borderId="0" xfId="0" applyNumberFormat="1"/>
    <xf numFmtId="164" fontId="0" fillId="0" borderId="0" xfId="0" applyNumberFormat="1"/>
    <xf numFmtId="0" fontId="2" fillId="0" borderId="0" xfId="0" applyFont="1" applyFill="1"/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 vertical="center"/>
    </xf>
    <xf numFmtId="10" fontId="0" fillId="0" borderId="4" xfId="0" applyNumberFormat="1" applyFill="1" applyBorder="1"/>
    <xf numFmtId="10" fontId="2" fillId="0" borderId="4" xfId="0" applyNumberFormat="1" applyFont="1" applyFill="1" applyBorder="1"/>
    <xf numFmtId="3" fontId="0" fillId="0" borderId="0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0" fontId="8" fillId="0" borderId="0" xfId="0" applyFont="1"/>
    <xf numFmtId="3" fontId="0" fillId="0" borderId="0" xfId="0" applyNumberFormat="1"/>
    <xf numFmtId="166" fontId="0" fillId="0" borderId="0" xfId="0" applyNumberFormat="1"/>
    <xf numFmtId="10" fontId="0" fillId="0" borderId="0" xfId="0" applyNumberFormat="1"/>
    <xf numFmtId="9" fontId="0" fillId="0" borderId="0" xfId="0" applyNumberFormat="1"/>
    <xf numFmtId="0" fontId="0" fillId="0" borderId="4" xfId="0" applyBorder="1"/>
    <xf numFmtId="3" fontId="0" fillId="0" borderId="4" xfId="0" applyNumberFormat="1" applyFill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10" fontId="0" fillId="0" borderId="4" xfId="0" applyNumberFormat="1" applyBorder="1" applyAlignment="1">
      <alignment vertical="center"/>
    </xf>
    <xf numFmtId="16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3" fontId="0" fillId="0" borderId="4" xfId="0" applyNumberFormat="1" applyBorder="1"/>
    <xf numFmtId="10" fontId="0" fillId="0" borderId="1" xfId="0" applyNumberFormat="1" applyBorder="1"/>
    <xf numFmtId="166" fontId="0" fillId="0" borderId="4" xfId="0" applyNumberFormat="1" applyBorder="1"/>
    <xf numFmtId="3" fontId="0" fillId="3" borderId="4" xfId="0" applyNumberFormat="1" applyFill="1" applyBorder="1" applyAlignment="1">
      <alignment vertical="center"/>
    </xf>
    <xf numFmtId="3" fontId="0" fillId="3" borderId="4" xfId="0" applyNumberFormat="1" applyFill="1" applyBorder="1"/>
    <xf numFmtId="0" fontId="0" fillId="0" borderId="0" xfId="0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0" fillId="0" borderId="4" xfId="0" applyNumberFormat="1" applyFill="1" applyBorder="1"/>
    <xf numFmtId="10" fontId="1" fillId="0" borderId="4" xfId="0" applyNumberFormat="1" applyFont="1" applyBorder="1"/>
    <xf numFmtId="3" fontId="0" fillId="4" borderId="4" xfId="0" applyNumberFormat="1" applyFill="1" applyBorder="1"/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left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F22" sqref="F22"/>
    </sheetView>
  </sheetViews>
  <sheetFormatPr defaultRowHeight="14.4" x14ac:dyDescent="0.3"/>
  <cols>
    <col min="1" max="1" width="5.109375" style="1" bestFit="1" customWidth="1"/>
    <col min="3" max="3" width="8.88671875" style="9"/>
    <col min="4" max="4" width="9.88671875" style="10" customWidth="1"/>
    <col min="5" max="5" width="10.21875" style="10" bestFit="1" customWidth="1"/>
  </cols>
  <sheetData>
    <row r="2" spans="1:5" x14ac:dyDescent="0.3">
      <c r="C2" s="45" t="s">
        <v>25</v>
      </c>
      <c r="D2" s="46"/>
      <c r="E2" s="47"/>
    </row>
    <row r="3" spans="1:5" ht="28.8" x14ac:dyDescent="0.3">
      <c r="C3" s="2" t="s">
        <v>0</v>
      </c>
      <c r="D3" s="3" t="s">
        <v>1</v>
      </c>
      <c r="E3" s="3" t="s">
        <v>2</v>
      </c>
    </row>
    <row r="4" spans="1:5" x14ac:dyDescent="0.3">
      <c r="A4" s="4" t="s">
        <v>14</v>
      </c>
      <c r="B4" s="5" t="s">
        <v>3</v>
      </c>
      <c r="C4" s="6">
        <v>2151.3958909529993</v>
      </c>
      <c r="D4" s="7">
        <f>+C4/$C$15</f>
        <v>0.19096542829924151</v>
      </c>
      <c r="E4" s="8">
        <f>+rozpočet2020!G10/RIV!C4</f>
        <v>12612.592649314864</v>
      </c>
    </row>
    <row r="5" spans="1:5" x14ac:dyDescent="0.3">
      <c r="A5" s="4" t="s">
        <v>15</v>
      </c>
      <c r="B5" s="5" t="s">
        <v>4</v>
      </c>
      <c r="C5" s="6">
        <v>3305.246203047001</v>
      </c>
      <c r="D5" s="7">
        <f t="shared" ref="D5:D14" si="0">+C5/$C$15</f>
        <v>0.29338522001160672</v>
      </c>
      <c r="E5" s="8">
        <f>+rozpočet2020!G11/RIV!C5</f>
        <v>11845.746305950219</v>
      </c>
    </row>
    <row r="6" spans="1:5" x14ac:dyDescent="0.3">
      <c r="A6" s="4" t="s">
        <v>16</v>
      </c>
      <c r="B6" s="5" t="s">
        <v>5</v>
      </c>
      <c r="C6" s="6">
        <v>1882.1368499999996</v>
      </c>
      <c r="D6" s="7">
        <f t="shared" si="0"/>
        <v>0.16706505352616544</v>
      </c>
      <c r="E6" s="8">
        <f>+rozpočet2020!G12/RIV!C6</f>
        <v>15577.112259398144</v>
      </c>
    </row>
    <row r="7" spans="1:5" x14ac:dyDescent="0.3">
      <c r="A7" s="4" t="s">
        <v>17</v>
      </c>
      <c r="B7" s="5" t="s">
        <v>6</v>
      </c>
      <c r="C7" s="6">
        <v>1640.659375</v>
      </c>
      <c r="D7" s="7">
        <f t="shared" si="0"/>
        <v>0.14563066777135797</v>
      </c>
      <c r="E7" s="8">
        <f>+rozpočet2020!G13/RIV!C7</f>
        <v>10892.071975634797</v>
      </c>
    </row>
    <row r="8" spans="1:5" x14ac:dyDescent="0.3">
      <c r="A8" s="4" t="s">
        <v>18</v>
      </c>
      <c r="B8" s="5" t="s">
        <v>7</v>
      </c>
      <c r="C8" s="6">
        <v>1020.663</v>
      </c>
      <c r="D8" s="7">
        <f t="shared" si="0"/>
        <v>9.0597619789005587E-2</v>
      </c>
      <c r="E8" s="8">
        <f>+rozpočet2020!G14/RIV!C8</f>
        <v>8787.0668379278959</v>
      </c>
    </row>
    <row r="9" spans="1:5" x14ac:dyDescent="0.3">
      <c r="A9" s="4" t="s">
        <v>19</v>
      </c>
      <c r="B9" s="5" t="s">
        <v>8</v>
      </c>
      <c r="C9" s="6">
        <v>426.07919999999996</v>
      </c>
      <c r="D9" s="7">
        <f t="shared" si="0"/>
        <v>3.7820280897420268E-2</v>
      </c>
      <c r="E9" s="8">
        <f>+rozpočet2020!G15/RIV!C9</f>
        <v>9069.661227302342</v>
      </c>
    </row>
    <row r="10" spans="1:5" x14ac:dyDescent="0.3">
      <c r="A10" s="4" t="s">
        <v>20</v>
      </c>
      <c r="B10" s="5" t="s">
        <v>9</v>
      </c>
      <c r="C10" s="6">
        <v>390.54413099999994</v>
      </c>
      <c r="D10" s="7">
        <f t="shared" si="0"/>
        <v>3.4666063814565225E-2</v>
      </c>
      <c r="E10" s="8">
        <f>+rozpočet2020!G16/RIV!C10</f>
        <v>8833.467785488243</v>
      </c>
    </row>
    <row r="11" spans="1:5" x14ac:dyDescent="0.3">
      <c r="A11" s="4" t="s">
        <v>21</v>
      </c>
      <c r="B11" s="5" t="s">
        <v>10</v>
      </c>
      <c r="C11" s="6">
        <v>18.384</v>
      </c>
      <c r="D11" s="7">
        <f t="shared" si="0"/>
        <v>1.6318281765882359E-3</v>
      </c>
      <c r="E11" s="8">
        <f>+rozpočet2020!G17/RIV!C11</f>
        <v>62909.160139251522</v>
      </c>
    </row>
    <row r="12" spans="1:5" x14ac:dyDescent="0.3">
      <c r="A12" s="4" t="s">
        <v>22</v>
      </c>
      <c r="B12" s="5" t="s">
        <v>11</v>
      </c>
      <c r="C12" s="6">
        <v>406.91925000000003</v>
      </c>
      <c r="D12" s="7">
        <f t="shared" si="0"/>
        <v>3.6119576683319873E-2</v>
      </c>
      <c r="E12" s="8">
        <f>+rozpočet2020!G18/RIV!C12</f>
        <v>11309.710710417361</v>
      </c>
    </row>
    <row r="13" spans="1:5" x14ac:dyDescent="0.3">
      <c r="A13" s="4" t="s">
        <v>23</v>
      </c>
      <c r="B13" s="5" t="s">
        <v>12</v>
      </c>
      <c r="C13" s="6">
        <v>20.5152</v>
      </c>
      <c r="D13" s="7">
        <f t="shared" si="0"/>
        <v>1.8210009469290132E-3</v>
      </c>
      <c r="E13" s="8">
        <f>+rozpočet2020!G19/RIV!C13</f>
        <v>17477.675089689597</v>
      </c>
    </row>
    <row r="14" spans="1:5" x14ac:dyDescent="0.3">
      <c r="A14" s="4" t="s">
        <v>24</v>
      </c>
      <c r="B14" s="5" t="s">
        <v>13</v>
      </c>
      <c r="C14" s="6">
        <v>3.3489000000000004</v>
      </c>
      <c r="D14" s="7">
        <f t="shared" si="0"/>
        <v>2.9726008379984465E-4</v>
      </c>
      <c r="E14" s="8">
        <f>+rozpočet2020!G20/RIV!C14</f>
        <v>34275.732330018807</v>
      </c>
    </row>
    <row r="15" spans="1:5" x14ac:dyDescent="0.3">
      <c r="C15" s="9">
        <f>SUM(C4:C14)</f>
        <v>11265.892000000003</v>
      </c>
      <c r="E15" s="8">
        <f>+rozpočet2020!G21/RIV!C15</f>
        <v>12071.047459002799</v>
      </c>
    </row>
    <row r="20" spans="4:4" x14ac:dyDescent="0.3">
      <c r="D20" s="10" t="s">
        <v>26</v>
      </c>
    </row>
  </sheetData>
  <mergeCells count="1">
    <mergeCell ref="C2:E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L12" sqref="L12"/>
    </sheetView>
  </sheetViews>
  <sheetFormatPr defaultRowHeight="14.4" x14ac:dyDescent="0.3"/>
  <cols>
    <col min="1" max="1" width="5.33203125" customWidth="1"/>
    <col min="2" max="2" width="13" customWidth="1"/>
    <col min="3" max="3" width="5.33203125" customWidth="1"/>
    <col min="4" max="4" width="11.44140625" style="21" customWidth="1"/>
    <col min="5" max="5" width="11.88671875" style="21" customWidth="1"/>
    <col min="6" max="6" width="11" customWidth="1"/>
    <col min="7" max="7" width="10.88671875" style="21" bestFit="1" customWidth="1"/>
    <col min="8" max="8" width="8.109375" customWidth="1"/>
    <col min="9" max="9" width="7.109375" bestFit="1" customWidth="1"/>
    <col min="10" max="10" width="10.88671875" bestFit="1" customWidth="1"/>
    <col min="11" max="11" width="8" customWidth="1"/>
    <col min="12" max="12" width="10.33203125" style="22" bestFit="1" customWidth="1"/>
    <col min="13" max="13" width="10" bestFit="1" customWidth="1"/>
    <col min="15" max="15" width="12.33203125" bestFit="1" customWidth="1"/>
  </cols>
  <sheetData>
    <row r="1" spans="1:17" x14ac:dyDescent="0.3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7" x14ac:dyDescent="0.3">
      <c r="A2" s="20" t="s">
        <v>31</v>
      </c>
    </row>
    <row r="3" spans="1:17" x14ac:dyDescent="0.3">
      <c r="A3" s="20" t="s">
        <v>32</v>
      </c>
      <c r="B3" s="21">
        <v>135991117</v>
      </c>
      <c r="C3" s="23"/>
      <c r="D3" s="21" t="s">
        <v>49</v>
      </c>
    </row>
    <row r="4" spans="1:17" x14ac:dyDescent="0.3">
      <c r="A4" s="20" t="s">
        <v>33</v>
      </c>
      <c r="B4" s="21">
        <f>+D21</f>
        <v>100945675.99999999</v>
      </c>
      <c r="C4" s="24">
        <v>0.8</v>
      </c>
      <c r="D4" s="51" t="s">
        <v>40</v>
      </c>
      <c r="E4" s="51"/>
      <c r="F4" s="51"/>
    </row>
    <row r="5" spans="1:17" x14ac:dyDescent="0.3">
      <c r="A5" s="20" t="s">
        <v>34</v>
      </c>
      <c r="B5" s="21">
        <f>+B3-B4</f>
        <v>35045441.000000015</v>
      </c>
      <c r="H5" t="s">
        <v>26</v>
      </c>
    </row>
    <row r="6" spans="1:17" x14ac:dyDescent="0.3">
      <c r="B6" s="21"/>
      <c r="C6" s="24"/>
    </row>
    <row r="7" spans="1:17" x14ac:dyDescent="0.3">
      <c r="B7" s="21"/>
      <c r="C7" t="s">
        <v>26</v>
      </c>
      <c r="D7" s="21" t="s">
        <v>26</v>
      </c>
    </row>
    <row r="8" spans="1:17" ht="28.2" customHeight="1" x14ac:dyDescent="0.3">
      <c r="D8" s="52" t="s">
        <v>45</v>
      </c>
      <c r="E8" s="53"/>
      <c r="F8" s="54"/>
      <c r="G8" s="55" t="s">
        <v>46</v>
      </c>
      <c r="H8" s="56"/>
      <c r="I8" s="57"/>
      <c r="J8" s="58" t="s">
        <v>41</v>
      </c>
      <c r="K8" s="59"/>
      <c r="L8" s="52" t="s">
        <v>47</v>
      </c>
      <c r="M8" s="54"/>
    </row>
    <row r="9" spans="1:17" ht="43.2" x14ac:dyDescent="0.3">
      <c r="A9" s="25"/>
      <c r="B9" s="25"/>
      <c r="C9" s="25"/>
      <c r="D9" s="26" t="s">
        <v>51</v>
      </c>
      <c r="E9" s="27" t="s">
        <v>42</v>
      </c>
      <c r="F9" s="28" t="s">
        <v>43</v>
      </c>
      <c r="G9" s="37" t="s">
        <v>35</v>
      </c>
      <c r="H9" s="29" t="s">
        <v>48</v>
      </c>
      <c r="I9" s="29" t="s">
        <v>36</v>
      </c>
      <c r="J9" s="30" t="s">
        <v>35</v>
      </c>
      <c r="K9" s="31" t="s">
        <v>37</v>
      </c>
      <c r="L9" s="32" t="s">
        <v>38</v>
      </c>
      <c r="M9" s="33" t="s">
        <v>39</v>
      </c>
    </row>
    <row r="10" spans="1:17" ht="15.6" customHeight="1" x14ac:dyDescent="0.3">
      <c r="A10" s="4" t="s">
        <v>14</v>
      </c>
      <c r="B10" s="5" t="s">
        <v>3</v>
      </c>
      <c r="C10" s="15">
        <v>1</v>
      </c>
      <c r="D10" s="34">
        <f>+(rozpočet2019!D4*80%)</f>
        <v>20442211.200000003</v>
      </c>
      <c r="E10" s="34">
        <f>+F10*$B$5</f>
        <v>6692467.6505008014</v>
      </c>
      <c r="F10" s="35">
        <f>+RIV!D4</f>
        <v>0.19096542829924151</v>
      </c>
      <c r="G10" s="38">
        <f>+ROUND(+D10+E10,0)+1</f>
        <v>27134680</v>
      </c>
      <c r="H10" s="7">
        <f>+G10/J10</f>
        <v>1.0619078233571915</v>
      </c>
      <c r="I10" s="17">
        <f>+G10/$G$21</f>
        <v>0.19953273859791887</v>
      </c>
      <c r="J10" s="42">
        <f>+rozpočet2019!D4</f>
        <v>25552764</v>
      </c>
      <c r="K10" s="7">
        <f>+J10/$J$21</f>
        <v>0.20250705141644701</v>
      </c>
      <c r="L10" s="36">
        <f>+G10-J10</f>
        <v>1581916</v>
      </c>
      <c r="M10" s="36">
        <f>+L10*80%</f>
        <v>1265532.8</v>
      </c>
      <c r="N10" s="23"/>
      <c r="O10" s="9"/>
      <c r="Q10" s="21"/>
    </row>
    <row r="11" spans="1:17" ht="15.6" x14ac:dyDescent="0.3">
      <c r="A11" s="4" t="s">
        <v>15</v>
      </c>
      <c r="B11" s="5" t="s">
        <v>4</v>
      </c>
      <c r="C11" s="15">
        <v>2</v>
      </c>
      <c r="D11" s="34">
        <f>+(rozpočet2019!D5*80%)</f>
        <v>28871293.600000001</v>
      </c>
      <c r="E11" s="34">
        <f t="shared" ref="E11:E19" si="0">+F11*$B$5</f>
        <v>10281814.418188786</v>
      </c>
      <c r="F11" s="35">
        <f>+RIV!D5</f>
        <v>0.29338522001160672</v>
      </c>
      <c r="G11" s="38">
        <f>+ROUND(+D11+E11,0)</f>
        <v>39153108</v>
      </c>
      <c r="H11" s="7">
        <f t="shared" ref="H11:H19" si="1">+G11/J11</f>
        <v>1.0849006918068957</v>
      </c>
      <c r="I11" s="17">
        <f t="shared" ref="I11:I20" si="2">+G11/$G$21</f>
        <v>0.2879093051349817</v>
      </c>
      <c r="J11" s="42">
        <f>+rozpočet2019!D5</f>
        <v>36089117</v>
      </c>
      <c r="K11" s="7">
        <f t="shared" ref="K11:K20" si="3">+J11/$J$21</f>
        <v>0.28600822485947791</v>
      </c>
      <c r="L11" s="36">
        <f t="shared" ref="L11:L20" si="4">+G11-J11</f>
        <v>3063991</v>
      </c>
      <c r="M11" s="36">
        <f t="shared" ref="M11:M20" si="5">+L11*80%</f>
        <v>2451192.8000000003</v>
      </c>
      <c r="N11" s="23"/>
      <c r="O11" s="9"/>
      <c r="Q11" s="21"/>
    </row>
    <row r="12" spans="1:17" ht="15.6" x14ac:dyDescent="0.3">
      <c r="A12" s="4" t="s">
        <v>16</v>
      </c>
      <c r="B12" s="5" t="s">
        <v>5</v>
      </c>
      <c r="C12" s="15">
        <v>3</v>
      </c>
      <c r="D12" s="34">
        <f>+(rozpočet2019!D6*80%)</f>
        <v>23463388.800000001</v>
      </c>
      <c r="E12" s="34">
        <f t="shared" si="0"/>
        <v>5854868.4765130756</v>
      </c>
      <c r="F12" s="35">
        <f>+RIV!D6</f>
        <v>0.16706505352616544</v>
      </c>
      <c r="G12" s="38">
        <f>+ROUND(+D12+E12,0)</f>
        <v>29318257</v>
      </c>
      <c r="H12" s="7">
        <f t="shared" si="1"/>
        <v>0.99962566362110494</v>
      </c>
      <c r="I12" s="17">
        <f t="shared" si="2"/>
        <v>0.21558950059951343</v>
      </c>
      <c r="J12" s="42">
        <f>+rozpočet2019!D6</f>
        <v>29329236</v>
      </c>
      <c r="K12" s="7">
        <f t="shared" si="3"/>
        <v>0.23243579843875631</v>
      </c>
      <c r="L12" s="36">
        <f t="shared" si="4"/>
        <v>-10979</v>
      </c>
      <c r="M12" s="36">
        <f t="shared" si="5"/>
        <v>-8783.2000000000007</v>
      </c>
      <c r="N12" s="23"/>
      <c r="O12" s="9"/>
      <c r="Q12" s="21"/>
    </row>
    <row r="13" spans="1:17" ht="15.6" x14ac:dyDescent="0.3">
      <c r="A13" s="4" t="s">
        <v>17</v>
      </c>
      <c r="B13" s="5" t="s">
        <v>6</v>
      </c>
      <c r="C13" s="15">
        <v>4</v>
      </c>
      <c r="D13" s="34">
        <f>+(rozpočet2019!D7*80%)</f>
        <v>12766488.800000001</v>
      </c>
      <c r="E13" s="34">
        <f t="shared" si="0"/>
        <v>5103690.975171729</v>
      </c>
      <c r="F13" s="35">
        <f>+RIV!D7</f>
        <v>0.14563066777135797</v>
      </c>
      <c r="G13" s="38">
        <f t="shared" ref="G13:G19" si="6">+ROUND(+D13+E13,0)</f>
        <v>17870180</v>
      </c>
      <c r="H13" s="7">
        <f t="shared" si="1"/>
        <v>1.1198180035218455</v>
      </c>
      <c r="I13" s="17">
        <f t="shared" si="2"/>
        <v>0.13140696535347968</v>
      </c>
      <c r="J13" s="42">
        <f>+rozpočet2019!D7</f>
        <v>15958111</v>
      </c>
      <c r="K13" s="7">
        <f t="shared" si="3"/>
        <v>0.12646890194682534</v>
      </c>
      <c r="L13" s="36">
        <f t="shared" si="4"/>
        <v>1912069</v>
      </c>
      <c r="M13" s="36">
        <f t="shared" si="5"/>
        <v>1529655.2000000002</v>
      </c>
      <c r="N13" s="23"/>
      <c r="O13" s="9"/>
      <c r="Q13" s="21"/>
    </row>
    <row r="14" spans="1:17" ht="15.6" x14ac:dyDescent="0.3">
      <c r="A14" s="4" t="s">
        <v>18</v>
      </c>
      <c r="B14" s="5" t="s">
        <v>7</v>
      </c>
      <c r="C14" s="15">
        <v>5</v>
      </c>
      <c r="D14" s="34">
        <f>+(rozpočet2019!D8*80%)</f>
        <v>5793600.8000000007</v>
      </c>
      <c r="E14" s="34">
        <f t="shared" si="0"/>
        <v>3175033.5390560292</v>
      </c>
      <c r="F14" s="35">
        <f>+RIV!D8</f>
        <v>9.0597619789005587E-2</v>
      </c>
      <c r="G14" s="38">
        <f t="shared" si="6"/>
        <v>8968634</v>
      </c>
      <c r="H14" s="7">
        <f t="shared" si="1"/>
        <v>1.2384193263712613</v>
      </c>
      <c r="I14" s="17">
        <f t="shared" si="2"/>
        <v>6.5950145846658495E-2</v>
      </c>
      <c r="J14" s="42">
        <f>+rozpočet2019!D8</f>
        <v>7242001</v>
      </c>
      <c r="K14" s="7">
        <f t="shared" si="3"/>
        <v>5.7393253773445431E-2</v>
      </c>
      <c r="L14" s="36">
        <f t="shared" si="4"/>
        <v>1726633</v>
      </c>
      <c r="M14" s="36">
        <f t="shared" si="5"/>
        <v>1381306.4000000001</v>
      </c>
      <c r="N14" s="23"/>
      <c r="O14" s="9"/>
      <c r="Q14" s="21"/>
    </row>
    <row r="15" spans="1:17" ht="15.6" x14ac:dyDescent="0.3">
      <c r="A15" s="4" t="s">
        <v>19</v>
      </c>
      <c r="B15" s="5" t="s">
        <v>8</v>
      </c>
      <c r="C15" s="15">
        <v>6</v>
      </c>
      <c r="D15" s="34">
        <f>+(rozpočet2019!D9*80%)</f>
        <v>2538965.6</v>
      </c>
      <c r="E15" s="34">
        <f t="shared" si="0"/>
        <v>1325428.4227939695</v>
      </c>
      <c r="F15" s="35">
        <f>+RIV!D9</f>
        <v>3.7820280897420268E-2</v>
      </c>
      <c r="G15" s="38">
        <f t="shared" si="6"/>
        <v>3864394</v>
      </c>
      <c r="H15" s="7">
        <f t="shared" si="1"/>
        <v>1.2176278402511638</v>
      </c>
      <c r="I15" s="17">
        <f t="shared" si="2"/>
        <v>2.8416517822998689E-2</v>
      </c>
      <c r="J15" s="42">
        <f>+rozpočet2019!D9</f>
        <v>3173707</v>
      </c>
      <c r="K15" s="7">
        <f t="shared" si="3"/>
        <v>2.5151801450118576E-2</v>
      </c>
      <c r="L15" s="36">
        <f t="shared" si="4"/>
        <v>690687</v>
      </c>
      <c r="M15" s="36">
        <f t="shared" si="5"/>
        <v>552549.6</v>
      </c>
      <c r="N15" s="23"/>
      <c r="O15" s="9"/>
      <c r="Q15" s="21"/>
    </row>
    <row r="16" spans="1:17" ht="15.6" x14ac:dyDescent="0.3">
      <c r="A16" s="4" t="s">
        <v>20</v>
      </c>
      <c r="B16" s="5" t="s">
        <v>44</v>
      </c>
      <c r="C16" s="15">
        <v>7</v>
      </c>
      <c r="D16" s="34">
        <f>+(rozpočet2019!D10*80%)</f>
        <v>2234972</v>
      </c>
      <c r="E16" s="34">
        <f t="shared" si="0"/>
        <v>1214887.494115581</v>
      </c>
      <c r="F16" s="35">
        <f>+RIV!D10</f>
        <v>3.4666063814565225E-2</v>
      </c>
      <c r="G16" s="38">
        <f t="shared" si="6"/>
        <v>3449859</v>
      </c>
      <c r="H16" s="7">
        <f t="shared" si="1"/>
        <v>1.2348643293965205</v>
      </c>
      <c r="I16" s="17">
        <f t="shared" si="2"/>
        <v>2.5368267252338254E-2</v>
      </c>
      <c r="J16" s="42">
        <f>+rozpočet2019!D10</f>
        <v>2793715</v>
      </c>
      <c r="K16" s="7">
        <f t="shared" si="3"/>
        <v>2.214034407972066E-2</v>
      </c>
      <c r="L16" s="36">
        <f t="shared" si="4"/>
        <v>656144</v>
      </c>
      <c r="M16" s="36">
        <f t="shared" si="5"/>
        <v>524915.20000000007</v>
      </c>
      <c r="N16" s="23"/>
      <c r="O16" s="9"/>
      <c r="Q16" s="21"/>
    </row>
    <row r="17" spans="1:17" ht="15.6" x14ac:dyDescent="0.3">
      <c r="A17" s="4" t="s">
        <v>21</v>
      </c>
      <c r="B17" s="5" t="s">
        <v>10</v>
      </c>
      <c r="C17" s="15">
        <v>8</v>
      </c>
      <c r="D17" s="34">
        <f>+(rozpočet2019!D11*80%)</f>
        <v>1099333.6000000001</v>
      </c>
      <c r="E17" s="34">
        <f t="shared" si="0"/>
        <v>57188.138084760627</v>
      </c>
      <c r="F17" s="35">
        <f>+RIV!D11</f>
        <v>1.6318281765882359E-3</v>
      </c>
      <c r="G17" s="38">
        <f t="shared" si="6"/>
        <v>1156522</v>
      </c>
      <c r="H17" s="7">
        <f t="shared" si="1"/>
        <v>0.84161677583583361</v>
      </c>
      <c r="I17" s="17">
        <f t="shared" si="2"/>
        <v>8.5043937097744413E-3</v>
      </c>
      <c r="J17" s="42">
        <f>+rozpočet2019!D11</f>
        <v>1374167</v>
      </c>
      <c r="K17" s="7">
        <f t="shared" si="3"/>
        <v>1.0890348587095498E-2</v>
      </c>
      <c r="L17" s="36">
        <f t="shared" si="4"/>
        <v>-217645</v>
      </c>
      <c r="M17" s="36">
        <f t="shared" si="5"/>
        <v>-174116</v>
      </c>
      <c r="N17" s="23"/>
      <c r="O17" s="9"/>
      <c r="Q17" s="21"/>
    </row>
    <row r="18" spans="1:17" ht="15.6" x14ac:dyDescent="0.3">
      <c r="A18" s="4" t="s">
        <v>22</v>
      </c>
      <c r="B18" s="5" t="s">
        <v>11</v>
      </c>
      <c r="C18" s="15">
        <v>9</v>
      </c>
      <c r="D18" s="34">
        <f>+(rozpočet2019!D12*80%)</f>
        <v>3336312.8000000003</v>
      </c>
      <c r="E18" s="34">
        <f t="shared" si="0"/>
        <v>1265826.4936002628</v>
      </c>
      <c r="F18" s="35">
        <f>+RIV!D12</f>
        <v>3.6119576683319873E-2</v>
      </c>
      <c r="G18" s="38">
        <f t="shared" si="6"/>
        <v>4602139</v>
      </c>
      <c r="H18" s="7">
        <f t="shared" si="1"/>
        <v>1.103526983441121</v>
      </c>
      <c r="I18" s="17">
        <f t="shared" si="2"/>
        <v>3.3841467748220645E-2</v>
      </c>
      <c r="J18" s="42">
        <f>+rozpočet2019!D12</f>
        <v>4170391</v>
      </c>
      <c r="K18" s="7">
        <f t="shared" si="3"/>
        <v>3.3050576628958335E-2</v>
      </c>
      <c r="L18" s="36">
        <f t="shared" si="4"/>
        <v>431748</v>
      </c>
      <c r="M18" s="36">
        <f t="shared" si="5"/>
        <v>345398.4</v>
      </c>
      <c r="N18" s="23"/>
      <c r="O18" s="9"/>
      <c r="Q18" s="21"/>
    </row>
    <row r="19" spans="1:17" ht="15.6" x14ac:dyDescent="0.3">
      <c r="A19" s="4" t="s">
        <v>23</v>
      </c>
      <c r="B19" s="5" t="s">
        <v>12</v>
      </c>
      <c r="C19" s="15">
        <v>10</v>
      </c>
      <c r="D19" s="34">
        <f>+(rozpočet2019!D13*80%)</f>
        <v>294740</v>
      </c>
      <c r="E19" s="34">
        <f t="shared" si="0"/>
        <v>63817.781246544888</v>
      </c>
      <c r="F19" s="35">
        <f>+RIV!D13</f>
        <v>1.8210009469290132E-3</v>
      </c>
      <c r="G19" s="38">
        <f t="shared" si="6"/>
        <v>358558</v>
      </c>
      <c r="H19" s="7">
        <f t="shared" si="1"/>
        <v>0.97321842980253781</v>
      </c>
      <c r="I19" s="17">
        <f t="shared" si="2"/>
        <v>2.6366280968190001E-3</v>
      </c>
      <c r="J19" s="42">
        <f>+rozpočet2019!D13</f>
        <v>368425</v>
      </c>
      <c r="K19" s="7">
        <f t="shared" si="3"/>
        <v>2.9197882631446246E-3</v>
      </c>
      <c r="L19" s="36">
        <f t="shared" si="4"/>
        <v>-9867</v>
      </c>
      <c r="M19" s="36">
        <f t="shared" si="5"/>
        <v>-7893.6</v>
      </c>
      <c r="N19" s="23"/>
      <c r="O19" s="9"/>
      <c r="Q19" s="21"/>
    </row>
    <row r="20" spans="1:17" ht="15.6" x14ac:dyDescent="0.3">
      <c r="A20" s="4" t="s">
        <v>24</v>
      </c>
      <c r="B20" s="5" t="s">
        <v>13</v>
      </c>
      <c r="C20" s="15">
        <v>11</v>
      </c>
      <c r="D20" s="34">
        <f>+(rozpočet2019!D14*80%)</f>
        <v>104368.8</v>
      </c>
      <c r="E20" s="34">
        <f>+F20*$B$5</f>
        <v>10417.610728462516</v>
      </c>
      <c r="F20" s="35">
        <f>+RIV!D14</f>
        <v>2.9726008379984465E-4</v>
      </c>
      <c r="G20" s="38">
        <f>+ROUND(+D20+E20,0)</f>
        <v>114786</v>
      </c>
      <c r="H20" s="7">
        <f>+G20/J20</f>
        <v>0.87984915032078548</v>
      </c>
      <c r="I20" s="17">
        <f t="shared" si="2"/>
        <v>8.440698372967993E-4</v>
      </c>
      <c r="J20" s="42">
        <f>+rozpočet2019!D14</f>
        <v>130461</v>
      </c>
      <c r="K20" s="7">
        <f t="shared" si="3"/>
        <v>1.0339105560103435E-3</v>
      </c>
      <c r="L20" s="36">
        <f t="shared" si="4"/>
        <v>-15675</v>
      </c>
      <c r="M20" s="36">
        <f t="shared" si="5"/>
        <v>-12540</v>
      </c>
      <c r="N20" s="23"/>
      <c r="O20" s="9"/>
      <c r="Q20" s="21"/>
    </row>
    <row r="21" spans="1:17" x14ac:dyDescent="0.3">
      <c r="D21" s="21">
        <f>SUM(D10:D20)</f>
        <v>100945675.99999999</v>
      </c>
      <c r="E21" s="21">
        <f t="shared" ref="E21:F21" si="7">SUM(E10:E20)</f>
        <v>35045441.000000007</v>
      </c>
      <c r="F21" s="23">
        <f t="shared" si="7"/>
        <v>0.99999999999999978</v>
      </c>
      <c r="G21" s="21">
        <f>SUM(G10:G20)</f>
        <v>135991117</v>
      </c>
      <c r="H21" s="43">
        <f>+G21/J21</f>
        <v>1.077737035512051</v>
      </c>
      <c r="J21" s="21">
        <f t="shared" ref="J21" si="8">SUM(J10:J20)</f>
        <v>126182095</v>
      </c>
      <c r="L21" s="36">
        <f>SUM(L10:L20)</f>
        <v>9809022</v>
      </c>
      <c r="M21" s="36">
        <f>+L21*80%</f>
        <v>7847217.6000000006</v>
      </c>
      <c r="O21" s="9"/>
      <c r="Q21" s="21"/>
    </row>
    <row r="22" spans="1:17" x14ac:dyDescent="0.3">
      <c r="D22" s="24">
        <f>+D21/J21</f>
        <v>0.79999999999999993</v>
      </c>
    </row>
    <row r="23" spans="1:17" x14ac:dyDescent="0.3">
      <c r="E23" s="21" t="s">
        <v>26</v>
      </c>
      <c r="F23" s="23" t="s">
        <v>26</v>
      </c>
      <c r="M23" s="22"/>
    </row>
    <row r="24" spans="1:17" x14ac:dyDescent="0.3">
      <c r="D24" s="49" t="s">
        <v>50</v>
      </c>
      <c r="E24" s="49"/>
      <c r="F24" s="49"/>
      <c r="G24" s="36">
        <f>+G21-J21</f>
        <v>9809022</v>
      </c>
      <c r="J24" t="s">
        <v>26</v>
      </c>
    </row>
    <row r="25" spans="1:17" x14ac:dyDescent="0.3">
      <c r="B25" s="40"/>
      <c r="C25" s="40"/>
      <c r="D25" s="41"/>
    </row>
    <row r="27" spans="1:17" x14ac:dyDescent="0.3"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7" x14ac:dyDescent="0.3">
      <c r="B28" s="39"/>
      <c r="C28" s="39"/>
      <c r="D28" s="39"/>
      <c r="E28" s="39"/>
      <c r="F28" s="39"/>
      <c r="G28" s="39" t="s">
        <v>26</v>
      </c>
      <c r="H28" s="39"/>
      <c r="I28" s="39"/>
      <c r="J28" s="39"/>
      <c r="K28" s="39"/>
    </row>
  </sheetData>
  <mergeCells count="8">
    <mergeCell ref="B27:K27"/>
    <mergeCell ref="D24:F24"/>
    <mergeCell ref="A1:M1"/>
    <mergeCell ref="D4:F4"/>
    <mergeCell ref="D8:F8"/>
    <mergeCell ref="G8:I8"/>
    <mergeCell ref="J8:K8"/>
    <mergeCell ref="L8:M8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D4" sqref="D4:D14"/>
    </sheetView>
  </sheetViews>
  <sheetFormatPr defaultColWidth="8.88671875" defaultRowHeight="14.4" x14ac:dyDescent="0.3"/>
  <cols>
    <col min="1" max="1" width="5.44140625" style="1" bestFit="1" customWidth="1"/>
    <col min="2" max="2" width="8.88671875" style="1"/>
    <col min="3" max="3" width="3.88671875" style="1" bestFit="1" customWidth="1"/>
    <col min="4" max="4" width="10.88671875" style="1" bestFit="1" customWidth="1"/>
    <col min="5" max="5" width="7.6640625" style="1" bestFit="1" customWidth="1"/>
    <col min="6" max="16384" width="8.88671875" style="1"/>
  </cols>
  <sheetData>
    <row r="2" spans="1:6" x14ac:dyDescent="0.3">
      <c r="F2" s="11"/>
    </row>
    <row r="3" spans="1:6" ht="43.2" x14ac:dyDescent="0.3">
      <c r="A3" s="4">
        <v>2019</v>
      </c>
      <c r="B3" s="12" t="s">
        <v>27</v>
      </c>
      <c r="C3" s="13"/>
      <c r="D3" s="14" t="s">
        <v>28</v>
      </c>
      <c r="E3" s="14" t="s">
        <v>29</v>
      </c>
      <c r="F3" s="11"/>
    </row>
    <row r="4" spans="1:6" ht="15.6" x14ac:dyDescent="0.3">
      <c r="A4" s="4" t="s">
        <v>14</v>
      </c>
      <c r="B4" s="5" t="s">
        <v>3</v>
      </c>
      <c r="C4" s="15">
        <v>1</v>
      </c>
      <c r="D4" s="44">
        <v>25552764</v>
      </c>
      <c r="E4" s="16">
        <f>+D4/$D$16</f>
        <v>0.20250705141644701</v>
      </c>
      <c r="F4" s="11"/>
    </row>
    <row r="5" spans="1:6" ht="15.6" x14ac:dyDescent="0.3">
      <c r="A5" s="4" t="s">
        <v>15</v>
      </c>
      <c r="B5" s="5" t="s">
        <v>4</v>
      </c>
      <c r="C5" s="15">
        <v>2</v>
      </c>
      <c r="D5" s="44">
        <v>36089117</v>
      </c>
      <c r="E5" s="16">
        <f>+D5/$D$16</f>
        <v>0.28600822485947791</v>
      </c>
      <c r="F5" s="11"/>
    </row>
    <row r="6" spans="1:6" ht="15.6" x14ac:dyDescent="0.3">
      <c r="A6" s="4" t="s">
        <v>16</v>
      </c>
      <c r="B6" s="5" t="s">
        <v>5</v>
      </c>
      <c r="C6" s="15">
        <v>3</v>
      </c>
      <c r="D6" s="44">
        <v>29329236</v>
      </c>
      <c r="E6" s="16">
        <f t="shared" ref="E6:E14" si="0">+D6/$D$16</f>
        <v>0.23243579843875631</v>
      </c>
      <c r="F6" s="11"/>
    </row>
    <row r="7" spans="1:6" ht="15.6" x14ac:dyDescent="0.3">
      <c r="A7" s="4" t="s">
        <v>17</v>
      </c>
      <c r="B7" s="5" t="s">
        <v>6</v>
      </c>
      <c r="C7" s="15">
        <v>4</v>
      </c>
      <c r="D7" s="44">
        <v>15958111</v>
      </c>
      <c r="E7" s="16">
        <f t="shared" si="0"/>
        <v>0.12646890194682534</v>
      </c>
      <c r="F7" s="11"/>
    </row>
    <row r="8" spans="1:6" ht="15.6" x14ac:dyDescent="0.3">
      <c r="A8" s="4" t="s">
        <v>18</v>
      </c>
      <c r="B8" s="5" t="s">
        <v>7</v>
      </c>
      <c r="C8" s="15">
        <v>5</v>
      </c>
      <c r="D8" s="44">
        <v>7242001</v>
      </c>
      <c r="E8" s="16">
        <f t="shared" si="0"/>
        <v>5.7393253773445431E-2</v>
      </c>
      <c r="F8" s="11"/>
    </row>
    <row r="9" spans="1:6" ht="15.6" x14ac:dyDescent="0.3">
      <c r="A9" s="4" t="s">
        <v>19</v>
      </c>
      <c r="B9" s="5" t="s">
        <v>8</v>
      </c>
      <c r="C9" s="15">
        <v>6</v>
      </c>
      <c r="D9" s="44">
        <v>3173707</v>
      </c>
      <c r="E9" s="16">
        <f t="shared" si="0"/>
        <v>2.5151801450118576E-2</v>
      </c>
      <c r="F9" s="11"/>
    </row>
    <row r="10" spans="1:6" ht="15.6" x14ac:dyDescent="0.3">
      <c r="A10" s="4" t="s">
        <v>20</v>
      </c>
      <c r="B10" s="5" t="s">
        <v>44</v>
      </c>
      <c r="C10" s="15">
        <v>7</v>
      </c>
      <c r="D10" s="44">
        <v>2793715</v>
      </c>
      <c r="E10" s="16">
        <f t="shared" si="0"/>
        <v>2.214034407972066E-2</v>
      </c>
      <c r="F10" s="11"/>
    </row>
    <row r="11" spans="1:6" ht="15.6" x14ac:dyDescent="0.3">
      <c r="A11" s="4" t="s">
        <v>21</v>
      </c>
      <c r="B11" s="5" t="s">
        <v>10</v>
      </c>
      <c r="C11" s="15">
        <v>8</v>
      </c>
      <c r="D11" s="44">
        <v>1374167</v>
      </c>
      <c r="E11" s="16">
        <f t="shared" si="0"/>
        <v>1.0890348587095498E-2</v>
      </c>
      <c r="F11" s="11"/>
    </row>
    <row r="12" spans="1:6" ht="15.6" x14ac:dyDescent="0.3">
      <c r="A12" s="4" t="s">
        <v>22</v>
      </c>
      <c r="B12" s="5" t="s">
        <v>11</v>
      </c>
      <c r="C12" s="15">
        <v>9</v>
      </c>
      <c r="D12" s="44">
        <v>4170391</v>
      </c>
      <c r="E12" s="16">
        <f t="shared" si="0"/>
        <v>3.3050576628958335E-2</v>
      </c>
      <c r="F12" s="11"/>
    </row>
    <row r="13" spans="1:6" ht="15.6" x14ac:dyDescent="0.3">
      <c r="A13" s="4" t="s">
        <v>23</v>
      </c>
      <c r="B13" s="5" t="s">
        <v>12</v>
      </c>
      <c r="C13" s="15">
        <v>10</v>
      </c>
      <c r="D13" s="44">
        <v>368425</v>
      </c>
      <c r="E13" s="16">
        <f t="shared" si="0"/>
        <v>2.9197882631446246E-3</v>
      </c>
      <c r="F13" s="11" t="s">
        <v>26</v>
      </c>
    </row>
    <row r="14" spans="1:6" ht="15.6" x14ac:dyDescent="0.3">
      <c r="A14" s="4" t="s">
        <v>24</v>
      </c>
      <c r="B14" s="5" t="s">
        <v>13</v>
      </c>
      <c r="C14" s="15">
        <v>11</v>
      </c>
      <c r="D14" s="44">
        <v>130461</v>
      </c>
      <c r="E14" s="16">
        <f t="shared" si="0"/>
        <v>1.0339105560103435E-3</v>
      </c>
      <c r="F14" s="11"/>
    </row>
    <row r="15" spans="1:6" ht="15" thickBot="1" x14ac:dyDescent="0.35">
      <c r="D15" s="18"/>
      <c r="F15" s="11"/>
    </row>
    <row r="16" spans="1:6" ht="15" thickBot="1" x14ac:dyDescent="0.35">
      <c r="D16" s="19">
        <f>SUM(D4:D15)</f>
        <v>126182095</v>
      </c>
      <c r="F16" s="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RIV</vt:lpstr>
      <vt:lpstr>rozpočet2020</vt:lpstr>
      <vt:lpstr>rozpočet2019</vt:lpstr>
    </vt:vector>
  </TitlesOfParts>
  <Company>1.LF.UK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Matějková</dc:creator>
  <cp:lastModifiedBy>Kristýna Matějková</cp:lastModifiedBy>
  <cp:lastPrinted>2020-03-06T07:23:54Z</cp:lastPrinted>
  <dcterms:created xsi:type="dcterms:W3CDTF">2017-03-23T09:19:14Z</dcterms:created>
  <dcterms:modified xsi:type="dcterms:W3CDTF">2020-03-06T07:31:39Z</dcterms:modified>
</cp:coreProperties>
</file>